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107" documentId="13_ncr:1_{83992694-F76B-4052-A6FB-0C4A4EA84CD7}" xr6:coauthVersionLast="47" xr6:coauthVersionMax="47" xr10:uidLastSave="{FE5720D9-A3F1-40FB-9540-1E74B580206E}"/>
  <bookViews>
    <workbookView xWindow="-120" yWindow="-120" windowWidth="29040" windowHeight="15840" activeTab="1" xr2:uid="{00000000-000D-0000-FFFF-FFFF00000000}"/>
  </bookViews>
  <sheets>
    <sheet name="Servizie e forniture" sheetId="4" r:id="rId1"/>
    <sheet name="Incarichi professionali" sheetId="5" r:id="rId2"/>
  </sheets>
  <definedNames>
    <definedName name="_xlnm._FilterDatabase" localSheetId="1" hidden="1">'Incarichi professionali'!$A$1:$O$45</definedName>
    <definedName name="_xlnm._FilterDatabase" localSheetId="0" hidden="1">'Servizie e forniture'!$A$1:$S$78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61" i="4" l="1"/>
  <c r="R53" i="4"/>
  <c r="R52" i="4"/>
  <c r="R30" i="4"/>
  <c r="R56" i="4"/>
  <c r="R69" i="4"/>
  <c r="R72" i="4"/>
  <c r="R59" i="4"/>
  <c r="R77" i="4"/>
  <c r="R34" i="4"/>
  <c r="R35" i="4"/>
  <c r="M38" i="5"/>
  <c r="M11" i="5" l="1"/>
  <c r="M17" i="5"/>
  <c r="J38" i="5" l="1"/>
  <c r="K34" i="5"/>
  <c r="J45" i="5"/>
  <c r="K45" i="5" s="1"/>
  <c r="J41" i="5"/>
  <c r="K41" i="5" s="1"/>
  <c r="N71" i="4"/>
  <c r="P71" i="4" s="1"/>
  <c r="P65" i="4" l="1"/>
  <c r="P64" i="4"/>
  <c r="R27" i="4"/>
  <c r="R11" i="4"/>
  <c r="R3" i="4"/>
  <c r="R2" i="4"/>
  <c r="R37" i="4" l="1"/>
  <c r="J37" i="5" l="1"/>
  <c r="K37" i="5" s="1"/>
  <c r="M14" i="5"/>
  <c r="P53" i="4" l="1"/>
  <c r="Q53" i="4" s="1"/>
  <c r="N52" i="4" l="1"/>
  <c r="P52" i="4" s="1"/>
  <c r="N51" i="4"/>
  <c r="P51" i="4" s="1"/>
  <c r="N50" i="4"/>
  <c r="P50" i="4" s="1"/>
  <c r="N49" i="4"/>
  <c r="P49" i="4" s="1"/>
  <c r="N44" i="4"/>
  <c r="P44" i="4" s="1"/>
  <c r="N38" i="4"/>
  <c r="P38" i="4" s="1"/>
  <c r="N36" i="4"/>
  <c r="P36" i="4" s="1"/>
  <c r="N35" i="4"/>
  <c r="P35" i="4" s="1"/>
  <c r="P34" i="4"/>
  <c r="N48" i="4"/>
  <c r="P48" i="4" s="1"/>
  <c r="P3" i="4" l="1"/>
  <c r="Q3" i="4" s="1"/>
  <c r="K23" i="5" l="1"/>
  <c r="P32" i="4"/>
  <c r="P28" i="4"/>
  <c r="K19" i="5"/>
  <c r="J19" i="5"/>
  <c r="K17" i="5"/>
  <c r="J17" i="5"/>
  <c r="K15" i="5"/>
  <c r="J15" i="5"/>
  <c r="L14" i="5"/>
  <c r="J11" i="5"/>
  <c r="K11" i="5" s="1"/>
  <c r="J9" i="5"/>
  <c r="K9" i="5" s="1"/>
  <c r="J3" i="5"/>
  <c r="K3" i="5" s="1"/>
  <c r="K2" i="5"/>
  <c r="L19" i="5" l="1"/>
  <c r="L17" i="5"/>
  <c r="L15" i="5"/>
  <c r="P21" i="4"/>
  <c r="P24" i="4"/>
  <c r="Q24" i="4" s="1"/>
  <c r="P19" i="4"/>
  <c r="Q19" i="4" s="1"/>
  <c r="P17" i="4" l="1"/>
  <c r="P2" i="4"/>
  <c r="P16" i="4"/>
  <c r="P13" i="4"/>
  <c r="P12" i="4"/>
  <c r="P18" i="4"/>
  <c r="P11" i="4"/>
  <c r="P10" i="4"/>
  <c r="P5" i="4"/>
</calcChain>
</file>

<file path=xl/sharedStrings.xml><?xml version="1.0" encoding="utf-8"?>
<sst xmlns="http://schemas.openxmlformats.org/spreadsheetml/2006/main" count="698" uniqueCount="469">
  <si>
    <t>Affidamento</t>
  </si>
  <si>
    <t>CIG</t>
  </si>
  <si>
    <t>CUP</t>
  </si>
  <si>
    <t>Oggetto</t>
  </si>
  <si>
    <t>Aggiudicatario</t>
  </si>
  <si>
    <t>Importo di aggiudicazione IVA esclusa</t>
  </si>
  <si>
    <t xml:space="preserve">CPA </t>
  </si>
  <si>
    <t>Totale</t>
  </si>
  <si>
    <t>Importo delle somme liquidate IVA esclusa</t>
  </si>
  <si>
    <t>Data pagamento</t>
  </si>
  <si>
    <t>Iva</t>
  </si>
  <si>
    <t>N. offerenti</t>
  </si>
  <si>
    <t>N. preventivi
richiesti</t>
  </si>
  <si>
    <t>Incarico 
professionale</t>
  </si>
  <si>
    <t>Soggetto richiedente</t>
  </si>
  <si>
    <t>Elenco degli operatori invitati a presentare offerta</t>
  </si>
  <si>
    <t>Data affidamento</t>
  </si>
  <si>
    <t>ASSET</t>
  </si>
  <si>
    <t>RUP</t>
  </si>
  <si>
    <t>Zucchetti Spa</t>
  </si>
  <si>
    <t>Data nomina RUP</t>
  </si>
  <si>
    <t>PERSONALE E ACQUISTI</t>
  </si>
  <si>
    <t>tempi di esecuzione gg</t>
  </si>
  <si>
    <t>IMMOBILI NON LOCABILI</t>
  </si>
  <si>
    <t>AFFIDAMENTO DIRETTO DEL CONTRATTO DI ACQUISTO DI
SERVIZIO DI MANUTENZIONE DEL SISTEMA DI RILEVAZIONE PRESENZE DEL
PERSONALE DI FONDAZIONE PATRIMONIO CA' GRANDA FINO AL 31/12/2025</t>
  </si>
  <si>
    <t>NR88_AQ89</t>
  </si>
  <si>
    <t>AQ89_AA3</t>
  </si>
  <si>
    <t>B51B8E37E2</t>
  </si>
  <si>
    <t>NR4_AQ92</t>
  </si>
  <si>
    <t>AQ92_AA4</t>
  </si>
  <si>
    <t>B5505C500C</t>
  </si>
  <si>
    <t>Vanoni Giardinaggio srl</t>
  </si>
  <si>
    <t>Kroll Advisory spa</t>
  </si>
  <si>
    <t>B566A0B19E</t>
  </si>
  <si>
    <t>AQ97_AA5</t>
  </si>
  <si>
    <t>NR6_AQ97</t>
  </si>
  <si>
    <t>AFFIDAMENTO DIRETTO DEL CONTRATTO DI ACQUISTO DI
SERVIZIO DI ORGANIZZAZIONE E REALIZZAZIONE DI UN PERCORSO
DIDATTICO PER 70 STUDENTI: COORDINAMENTO, FORMAZIONE INSEGNANTI
E 3 USCITE DIDATTICHE CON TRASPORTO PRESSO CASCINE DELLA
FONDAZIONE PATRIMONIO CA’ GRANDA</t>
  </si>
  <si>
    <t>STRATEGIA E SOSTENIBILITA'</t>
  </si>
  <si>
    <t>AQ98_AA8</t>
  </si>
  <si>
    <t>B59B29B910</t>
  </si>
  <si>
    <t>KOINÈ COOPERATIVA
SOCIALE ONLUS</t>
  </si>
  <si>
    <t>NR9_AQ98</t>
  </si>
  <si>
    <t>AFFIDAMENTO DIRETTO DEL CONTRATTO DI ACQUISTO DI
SERVIZIO DI REDAZIONE DI UNA PERIZIA DI STIMA DEL VALORE DI UN ASSET
SITO NEL COMUNE DI ZELO BUON PERSICO (FOGLIO 1 MAPPALE 249 - PARTE)</t>
  </si>
  <si>
    <t>NR10_AQ99</t>
  </si>
  <si>
    <t>AQ99_AA10</t>
  </si>
  <si>
    <t>K2real srl</t>
  </si>
  <si>
    <t>KROLL Advisory spa                         K2real srl</t>
  </si>
  <si>
    <t>AFFIDAMENTO DIRETTO DEL CONTRATTO DI ACQUISTO DEL
SERVIZIO DI TAGLIO DEL VERDE NELL' AREA ADIBITA A CORTILE
DELL'IMMOBILE DENOMINATO "EX RISTORANTE DI MIRASOLE" SITA NEL
COMUNE DI OPERA (MI) ED IDENTIFICATA CATASTALMENTE AL FG 2 MAP. 19</t>
  </si>
  <si>
    <t>B5B339BF57</t>
  </si>
  <si>
    <t>NR14_AQ100</t>
  </si>
  <si>
    <t>Fondazione Progetto Mirasole Impresa Sociale,</t>
  </si>
  <si>
    <t>AQ100_AA12</t>
  </si>
  <si>
    <t>AQ102_AA14</t>
  </si>
  <si>
    <t>NR13_AQ102</t>
  </si>
  <si>
    <t>AFFIDAMENTO DIRETTO DEL CONTRATTO DI ACQUISTO DI
ISPEZIONE CON DRONE PROFESSIONALE E RELATIVO REPORT DELLO STATO
CONSERVATIVO DELLE COPERTURE DI N. 50 IMMOBILI SITUATI NEI COMUNI
DI CERANO D’INTELVI (CO), BERTONICO (LO), ZELO BUON PERSICO (LO),
ASOLA (MN), ABBIATEGRASSO (MI), MORIMONDO (MI), OPERA (MI), OZZERO
(MI), ROSATE (MI), ROZZANO (MI), VERNATE (MI), ZIBIDO SAN GIACOMO (MI),
CASORATE PRIMO (PV), BESOZZO (VA).</t>
  </si>
  <si>
    <t>PROPERTY</t>
  </si>
  <si>
    <t>B5BC5C8025</t>
  </si>
  <si>
    <t xml:space="preserve">Luca Francesco Tommaso Rossi Dronext srl                              Studio Ingenger Tedoldi </t>
  </si>
  <si>
    <t xml:space="preserve">Luca Francesco Tommaso Rossi  Dronext srl                                         Studio Ingenger Tedoldi </t>
  </si>
  <si>
    <t xml:space="preserve">AQ103_AA11 </t>
  </si>
  <si>
    <t>B5AF1A0C73</t>
  </si>
  <si>
    <t>Vanoni Giardinaggio Srl</t>
  </si>
  <si>
    <t>NR16_AQ103</t>
  </si>
  <si>
    <t>COMUNICAZIONE</t>
  </si>
  <si>
    <t>Ciscra spa</t>
  </si>
  <si>
    <t>AQ104_AA15</t>
  </si>
  <si>
    <t>B5E7FE493E</t>
  </si>
  <si>
    <t>NR17_AQ104</t>
  </si>
  <si>
    <t>GIAMBROCONO &amp; C. SPA</t>
  </si>
  <si>
    <t>B5C5313963</t>
  </si>
  <si>
    <t>AQ105_AA13</t>
  </si>
  <si>
    <t>AFFIDAMENTO DELL’INCARICO PROFESSIONALE PER
DOCENZA NEL CORSO DELL'ACCADEMIA CA' GRANDA DEL 23 GENNAIO 2025:
" INFESTANTI: GESTIRLE GRAZIE ALLA GENETICA E ALLE PRATICHE IN
CAMPO - LE NUOVE TECNOLOGIE DELLA GENETICA: RISI TOLLERANTI AD
ERBICIDI."»</t>
  </si>
  <si>
    <t>IP45_AI3</t>
  </si>
  <si>
    <t>AFFIDAMENTO DELL’INCARICO PROFESSIONALE PER
DOCENZA NEL CORSO DELL'ACCADEMIA CA' GRANDA DEL 23 GENNAIO 2025:
" INFESTANTI: GESTIRLE GRAZIE ALLA GENETICA E ALLE PRATICHE IN
CAMPO - LA GESTIONE PRATICA DELLE INFESTANTI IN RISAIA"</t>
  </si>
  <si>
    <t>IP46_AI2</t>
  </si>
  <si>
    <t>Dott. Maurizio
Tabacchi dello Studio Associato Agrosfera</t>
  </si>
  <si>
    <t>AFFIDAMENTO DELL’INCARICO PROFESSIONALE PER
DOCENZA NEL CORSO DELL'ACCADEMIA CA' GRANDA DEL 13 FEBBRAIO 2025:
"LA CIRCOLARITA' PER LA SOSTENIBILITA' ECONOMICA E AMBIENTALE -
MIGLIORARE L'EFFICIENZA NELL'USO DI INPUT PRODUTTIVI E RISORSE
NATURALI NELLE AZIENDE DEL LATTE."</t>
  </si>
  <si>
    <t>IP50_AI4</t>
  </si>
  <si>
    <t>Dott. Giorgio Borreani</t>
  </si>
  <si>
    <t>Dott. Sergio Cerioli della società SECE Sas</t>
  </si>
  <si>
    <t>Dott. Maurizio Tabacchi dello Studio Associato Agrosfera</t>
  </si>
  <si>
    <t>AFFIDAMENTO DELL’INCARICO PROFESSIONALE PER DOCENZA NEL
CORSO DELL’ACCADEMIA CA’ GRANDA DEL 13 FEBBRAIO 2025: “LA
CIRCOLARITA’ PER LA SOSTENIBILITA’ ECONOMICA ED AMBIENTALE</t>
  </si>
  <si>
    <t>IP51_AI5</t>
  </si>
  <si>
    <t>Dott.ssa Maria Teresa Pacchioli</t>
  </si>
  <si>
    <t>AFFIDAMENTO DELL’INCARICO PROFESSIONALE PER
ASSISTENZA IN DIRITTO CIVILE PER UN NUMERO MASSIMO DI 30 ORE FINO
AL 31/12/2025</t>
  </si>
  <si>
    <t>IP52_AI7</t>
  </si>
  <si>
    <t>Avv. Andrea Giussani</t>
  </si>
  <si>
    <t>AFFIDAMENTO DELL’INCARICO PROFESSIONALE PER 
DOCENZA NEL  CORSO DELL'ACCADEMIA CA' GRANDA DEL 20 FEBBRAIO 2025: "FILIERE SOSTENIBILI E ASPETTI COMMERCIALI" - LE CERTIFICAZIONI DI SOSTENIBILITA' NEL MONDO DEL RISO"</t>
  </si>
  <si>
    <t>Dott. Franco Tesio</t>
  </si>
  <si>
    <t>IP53_AI6</t>
  </si>
  <si>
    <t>AFFIDAMENTO DELL’INCARICO PROFESSIONALE PER
ASSISTENZA IN MATERIA URBANISTICA FINO AL 28.02.2026 PER UN MASSIMO
DI 100 ORE</t>
  </si>
  <si>
    <t>IP54_AI11</t>
  </si>
  <si>
    <t>Arch. Roberto Muraca</t>
  </si>
  <si>
    <t>Fondazione Progetto Mirasole Impresa Sociale</t>
  </si>
  <si>
    <t>AQ106_AA16</t>
  </si>
  <si>
    <t>NR19_AQ106</t>
  </si>
  <si>
    <t>NR22_AQ109</t>
  </si>
  <si>
    <t>AQ109_AA19</t>
  </si>
  <si>
    <t>B621ACE61E</t>
  </si>
  <si>
    <t>SERVIZIO DI ACQUISTO DI UN'AUTOVETTURA MODELLO PANDA MY23 1.0 70CV
HYBRID PANDA IN USO AL PERSONALE DELLA FONDAZIONE</t>
  </si>
  <si>
    <t>Mocautogroup Srl</t>
  </si>
  <si>
    <t>Mocautogroup srl</t>
  </si>
  <si>
    <t>NR18_AQ105</t>
  </si>
  <si>
    <t xml:space="preserve">NR23_AQ111 </t>
  </si>
  <si>
    <t>AQ111_AA17</t>
  </si>
  <si>
    <t>B5EE7DF7F0</t>
  </si>
  <si>
    <t>IP57_AI8</t>
  </si>
  <si>
    <t>ASSISTENZA IN DIRITTO AMMINISTRATIVO PER CONTRATTI AGRARI E PER
L’ATTIVITA’ ISTITUZIONALE PER UN TOTALE MASSIMO DI 100 ORE FINO AL
31.12.2025</t>
  </si>
  <si>
    <t>Prof: Mauro Renna</t>
  </si>
  <si>
    <t>IP_58_AI10</t>
  </si>
  <si>
    <t>CONSULENZA PER LA REDAZIONE DI N. 3 DUE DILIGENCE SULLO STATO DI
CONSERVAZIONE, MANUTENZIONE E SICUREZZA DELLE COPERTURE
DEGLI EDIFICI: EX RISTORANTE MIRASOLE – OPERA (FG. 2, MAPP. 50); EX
TABACCHI FALLAVECCHIA – MORIMONDO (FG. 23, MAPP. 79); EX CASE
COLONICHE CASCINA BUGO – OZZERO (FG. 2, MAPP. 52)</t>
  </si>
  <si>
    <t>Coltellini Ing di MC3</t>
  </si>
  <si>
    <t>IP_60_AI12</t>
  </si>
  <si>
    <t>AFFIDAMENTO DELL’INCARICO PROFESSIONALE PER
ASSISTENZA IN DIRITTO DELLE ACQUE PER UN TOTALE MASSIMO DI 30 ORE
FINO AL 31.12.2025</t>
  </si>
  <si>
    <t>Avv. Mantovani</t>
  </si>
  <si>
    <t>IP_61_AI15</t>
  </si>
  <si>
    <t>DELL’INCARICO PROFESSIONALE PER
MONITORAGGIO FAUNISTICO DI 4 AREE OGGETTO DI INTERVENTI
AGROAMBIENTALI</t>
  </si>
  <si>
    <t>AGR Giovanni Colombo</t>
  </si>
  <si>
    <t>Avv Nicolini</t>
  </si>
  <si>
    <t>AFFIDAMENTO DELL’INCARICO PROFESSIONALE PER
L’AGGIORNAMENTO DELLA GRAFICA E DEI TESTI DEL PACKAGING DEI
PRODOTTI CA' GRANDA</t>
  </si>
  <si>
    <t>Dulcamara di Gabriele Montingelli</t>
  </si>
  <si>
    <t>AQ95_AA6</t>
  </si>
  <si>
    <t>B57653AA1F</t>
  </si>
  <si>
    <t>Nova Spurghi s.a.s. di Maiolo
Antonio &amp; C.</t>
  </si>
  <si>
    <t>NR5_AQ95</t>
  </si>
  <si>
    <t>AFFIDAMENTO DIRETTO DEL CONTRATTO DI ACQUISTO DI
SERVIZIO ANNUALE DI INSERIMENTO DEI DATI RELATIVI AGLI IMMOBILI DI PROPRIETÀ DI FONDAZIONE IRCCS CA' GRANDA OSPEDALE MAGGIORE POLICLINICO NEL PORTALE DEL MINISTERO DELL'ECONOMIA E DELLE FINANZE PER L'ADEMPIMENTO DEL RELATIVO DEBITO INFORMATIVO</t>
  </si>
  <si>
    <t>Progel srl</t>
  </si>
  <si>
    <t>AQ96_AA9</t>
  </si>
  <si>
    <t>B59C374046</t>
  </si>
  <si>
    <t>NR7_AQ96</t>
  </si>
  <si>
    <t>AQ108_AA21</t>
  </si>
  <si>
    <t>27/03/20258</t>
  </si>
  <si>
    <t>Cooperativa Sociale Eureka! Soc. Coop.</t>
  </si>
  <si>
    <t>Cooperativa Sociale Eureka! Soc. Coop. GREEN CARE SNC di Maydanskyy Yaroslav &amp; C Colpani Alessandro Floricoltura San Donato Milanese Srl</t>
  </si>
  <si>
    <t>NR21_AQ108</t>
  </si>
  <si>
    <t>B44CC710BD</t>
  </si>
  <si>
    <t>B5E9F54AA9</t>
  </si>
  <si>
    <t>Uform Srl</t>
  </si>
  <si>
    <t>AQ115_AA20</t>
  </si>
  <si>
    <t>B62E0427A5</t>
  </si>
  <si>
    <t>Kroll Advisory S.p.a. 
CBRE Valutation s.p.a.                     K2real srl</t>
  </si>
  <si>
    <t xml:space="preserve">Kroll Advisory S.p.a. </t>
  </si>
  <si>
    <t>NR28_AQ115</t>
  </si>
  <si>
    <t>IP_62_AI14</t>
  </si>
  <si>
    <t>IP_63_AI15</t>
  </si>
  <si>
    <t>AFFIDAMENTO DELL’INCARICO PROFESSIONALE PER
SUPERVISIONE E COORDINAMENTO DELLE OPERAZIONI DI RILIEVO E
CARATTERIZZAZIONE DEI MATERIALI DELL’ EDIFICIO DENOMINATO "EX
TABACCHI" SITUATO IN FRAZ. FALLAVECCHIA NEL COMUNE DI
MORIMONDO (MI) IDENTIFICATO CATASTALMENTE AL FG. 23 MAPP. 79</t>
  </si>
  <si>
    <t>Arch. Giovanna Masciadri</t>
  </si>
  <si>
    <t>IP66_AI17</t>
  </si>
  <si>
    <t>AFFIDAMENTO DELL’INCARICO PROFESSIONALE PER LA
PROGETTAZIONE GRAFICA E IMPAGINAZIONE DEL BILANCIO SOCIALE
DELLA FONDAZIONE</t>
  </si>
  <si>
    <t>IP67_AI18</t>
  </si>
  <si>
    <t>AQ119_AA22</t>
  </si>
  <si>
    <t>B63FDFD277</t>
  </si>
  <si>
    <t>NR30_AQ119</t>
  </si>
  <si>
    <t>AQ86_AA25</t>
  </si>
  <si>
    <t>B662FB4D24</t>
  </si>
  <si>
    <t>Teamsystem spa</t>
  </si>
  <si>
    <t>ACQUISTO DI REALIZZAZIONE DI N 2 MODULI FORMATIVI E N 3 INCONTRI DI FOLLOW – UP
PER L’INTRODUZIONE E IL CONSOLIDAMENTO DELLA CULTURA DEL FEEDBACK
TRA IL PERSONALE DELLA FONDAZIONE PER UN TOTALE DI 23,5 ORE</t>
  </si>
  <si>
    <t>AFFIDAMENTO DIRETTO DEL CONTRATTO DI ACQUISTO DI SERVIZIO PER L’ABBATTIMENTO DI UN ALBERO E TAGLIO DELLE RADICI NELL’AREA IDENTIFICATA CATASTALMENTE AL FOGLIO 7 MAPPALE 1141 NEL COMUNE DI PAULLO (MI)</t>
  </si>
  <si>
    <t xml:space="preserve">AFFIDAMENTO DIRETTO DEL CONTRATTO DI ACQUISTO DI N. 2 PERIZIE DI STIMA DEL VALORE DEL CANONE DI LOCAZIONE ANNUO DI DUE ASSET SITI NEL COMUNE DI MILANO IN VIA CHIESA ROSSA N.191 (FG 647, MAPP.LI 83-85-86-87-180-184) E IN VIA CHIESA ROSSA N.193 (FG. 647, MAPP.LI 83-181-185-186-188-190) AFFIDAMENTO DIRETTO DEL CONTRATTO DI ACQUISTO DI N. 2 PERIZIE DI STIMA DEL VALORE DEL CANONE DI LOCAZIONE ANNUO DI DUE ASSET SITI NEL COMUNE DI MILANO IN VIA CHIESA ROSSA N.191 (FG 647, MAPP.LI 83-85-86-87-180-184) E IN VIA CHIESA ROSSA N.193 (FG. 647, MAPP.LI 83-181-185-186-188-190)
</t>
  </si>
  <si>
    <t>AFFIDAMENTO DIRETTO DEL CONTRATTO DI ACQUISTO DEL PACCHETTO SOFTWARE TSE CLOUD PER LA GESTIONE DELLA CONTABILITA’FINO AL 31.12.2028»</t>
  </si>
  <si>
    <t>AFFIDAMENTO DIRETTO DEL CONTRATTO DI ACQUISTO DI SERVIZIO PER IL TAGLIO DI DUE ALBERI CADUTI E ACCATASTAMENTO DEL MATERIALE DI RISULTA IN AREA ADIACENTE, NELLE AREE DI PERTINENZA DI VIA ROMA 73 IN CERANO D’INTELVI (CO)</t>
  </si>
  <si>
    <t>AFFIDAMENTO DIRETTO DEL CONTRATTO DI ACQUISTO DI SERVIZIO DI SPURGO E VIDEO ISPEZIONE PRESSO 9 UNITA' ABITATIVE SITE IN CASCINA BASIANO A MORIMONDO (MI) ED IDENTIFICATE CATASTALMENTE AL FG. 17 MAP. 86 SUB. 5, 2 - MAP. 93 SUB. 1, 2, 3, 701 - MAP. 94 SUB. 1, 2, 3 DEL COMUNE DI MORIMONDO</t>
  </si>
  <si>
    <t>AFFIDAMENTO DIRETTO DEL CONTRATTO DI ACQUISTO DI VALUTAZIONE DI CONGRUITÀ DEL VALORE OFFERTO DAL COMUNE DI LODI PER L'ACQUISTO DELL'AREA DENOMINATA "PISCINA DI BOSCHI BELGIARDINO", IDENTIFICATA CATASTALMENTE AL FG 17 MAPP. 81 DEL COMUNE DI LODI E AL FG 7 MAPP. 3, 4, 5 DEL COMUNE DI MONTANASO LOMBARDO</t>
  </si>
  <si>
    <t>AFFIDAMENTO DIRETTO DEL CONTRATTO DI ACQUISTO DI FORNITURA E POSA DI UNA RETE PERIMETRALE A DELIMITAZIONE DELLA ZONA BOSCO AI CONFINI DEI MAPPALI 2143, 2144, 2135, 876 DEL FOGLIO 9 NEL COMUNE DI CERANO D’INTELVI (CO)</t>
  </si>
  <si>
    <t>AFFIDAMENTO DIRETTO DEL CONTRATTO DI ACQUISTO DI REDAZIONE DI UNA PERIZIA DI STIMA DEL VALORE DI UN'AREA FABBRICABILE A DESTINAZIONE URBANISTICA COMMERCIALE SITA IN MAGENTA, FOGLIO 14, MAPP. 763 (DELIBERAZIONE DEL CONSIGLIO COMUNALE
N. 43 DEL 13.12.2023)</t>
  </si>
  <si>
    <t xml:space="preserve">Carrer Giardini srl </t>
  </si>
  <si>
    <t>AFFIDAMENTO DIRETTO DEL CONTRATTO DI ACQUISTO DI SERVIZIO DI STAMPA DI N 500 COPIE DEL BILANCIO SOCIALE DELLA FONDAZIONE ED INVIO AD UN NUMERO DI DESTINATARI DETERMINATI</t>
  </si>
  <si>
    <t>AFFIDAMENTO DIRETTO DEL CONTRATTO DI ACQUISTO DI ASSISTENZA LEGALE IN RISPOSTA ALLA CONTESTAZIONE RELATIVA AL DEPOSITO DELLA DOMANDA DI MARCHIO OASI CA’ GRANDA</t>
  </si>
  <si>
    <t>AFFIDAMENTO DIRETTO DEL CONTRATTO DI ACQUISTO DEL SERVIZIO PER IL TAGLIO DI UN ALBERO CADUTO E RELATIVO ACCATASTAMENTO DEL MATERIALE DI RISULTA NELL'AREA DI PERTINENZA DI VIA ROMA 73 IN CERANO D’INTELVI (CO) ( FG. 9, MAP. 876)»</t>
  </si>
  <si>
    <t>NR2_AQ90</t>
  </si>
  <si>
    <t>AQ90_AA7</t>
  </si>
  <si>
    <t>B51BE7E815</t>
  </si>
  <si>
    <t>SERVIZIO DI PIANTUMAZIONE BOSCO E MANUTENZIONE QUINQUENNALE
DEL BOSCO E DEI GIARDINI DEL COMPLESSO RESIDENZIALE IN VIA ROMA E
VIA RIVOLTA GRAZIOSO A CERANO D’INTELVI (CO) DAL 1/2/2025 AL 31/01/2030</t>
  </si>
  <si>
    <t>NR84_AQ86</t>
  </si>
  <si>
    <t>AMMINISTRAZIONE FINANZA E CONTROLLO</t>
  </si>
  <si>
    <t>NR25_AQ113</t>
  </si>
  <si>
    <t>-</t>
  </si>
  <si>
    <t>NOMINA DEL RESPONSABILE UNICO DEL PROGETTO DI ACQUISTO DI
LAVORI DI MANUTENZIONE A CHIAMATA DA EFFETTUARSI SUL PATRIMONIO
EDILIZIO, SUI MANUFATTI IDRICI DI CONTROLLO E REGOLAZIONE DELLE
ACQUE, SULLE SPONDE ARGINI DEI CANALI E ROGGE DI IRRIGAZIONE DI
PROPRIETÀ DI FONDAZIONE IRCCS CA’ GRANDA OSPEDALE MAGGIORE
POLICLINICO NEL PERIODO COMPRESO TRA LUGLIO 2024 – DICEMBRE
2026_NOMINA NUOVO RUP E NUOVO DL</t>
  </si>
  <si>
    <t>AFFIDAMENTO DIRETTO DEL CONTRATTO DI ACQUISTO DI
PROTOCOLLO E GESTIONE DOCUMENTALE "ARCADOC" IN CLOUD FINO AD
APRILE 2028</t>
  </si>
  <si>
    <t>NR31_AQ121</t>
  </si>
  <si>
    <t>Aeffegroup srl</t>
  </si>
  <si>
    <t>AQ121_AA28</t>
  </si>
  <si>
    <t>B6758B2318</t>
  </si>
  <si>
    <t>AFFIDAMENTO DELL’INCARICO PROFESSIONALE PER LA
PERIZIA DI STIMA DEL VALORE DI CIRCA 1.300 PIOPPI NEI PODERI DI
GAVAZZO (MEDIGLIA), CA' VARIA (LODI VECCHIO), BARCELLA (ROBECCO SUL
NAVIGLIO) E CA' GRANDA (VERNATE).</t>
  </si>
  <si>
    <t>Dott. Roberto
Musmeci</t>
  </si>
  <si>
    <t>IP69_AI19</t>
  </si>
  <si>
    <t xml:space="preserve">AFFIDAMENTO DIRETTO DEL CONTRATTO DI ACQUISTO DI AUDIT DEI PIANI DI RISARCIMENTO NEI CONTRATTI AGRARI PER MANCATEMANUTENZIONE PREGRESSE FINO AL 31/12/2027􀂪
</t>
  </si>
  <si>
    <t xml:space="preserve">AQ122_AA/31 </t>
  </si>
  <si>
    <t>Bureau Veritas Nexta srl</t>
  </si>
  <si>
    <t>B6ADC9D5DB</t>
  </si>
  <si>
    <t>NR42_AQ122</t>
  </si>
  <si>
    <t>AQ124_AA32</t>
  </si>
  <si>
    <t>NR35_AQ124</t>
  </si>
  <si>
    <t>B6AE930642</t>
  </si>
  <si>
    <t>Phytosfera srl</t>
  </si>
  <si>
    <t>AFFIDAMENTO DIRETTO DEL CONTRATTO DI ACQUISTO DI
ESECUZIONE DI PROVE ED INDAGINI DI CARATTERIZZAZIONE DELLE
STRUTTURE PORTANTI ESISTENTI DELL’EDIFICIO DENOMINATO “EX
TABACCHI”, SITUATO NELLA FRAZIONE DI FALLAVECCHIA, COMUNE DI
MORIMONDO (MI), IDENTIFICATO AL FG. 23 MAPP. 79</t>
  </si>
  <si>
    <t>B6D4060D55</t>
  </si>
  <si>
    <t>Studio sperimentale stradale srl</t>
  </si>
  <si>
    <t>Studio sperimentale stradale srl           Eurogeo snc                                        Indaco srl                                 Tecnoindagini srl</t>
  </si>
  <si>
    <t>AQ131_AA36</t>
  </si>
  <si>
    <t>NR41_AQ131</t>
  </si>
  <si>
    <t>AFFIDAMENTO DIRETTO DEL CONTRATTO DI ACQUISTO DI
FORNITURA ED INSTALLAZIONE DI N. 4 TENDE A RULLO NEGLI UFFICI DI
FONDAZIONE PATRIMONIO CA’ GRAN</t>
  </si>
  <si>
    <t>F.lli Cavaliere snc</t>
  </si>
  <si>
    <t>B6D4240972</t>
  </si>
  <si>
    <t>AQ135_AA33</t>
  </si>
  <si>
    <t>NR48_AQ135</t>
  </si>
  <si>
    <t>AFFIDAMENTO DIRETTO DEL CONTRATTO DI ACQUISTO DI
FORNITURA DI RECINZIONE MOBILE DA CANTIERE TIPO ORSOGRILL,
COSTITUITA DA PANNELLI IN GRIGLIATO METALLICO ZINCATO, COMPLETA DI
BASAMENTI PREFABBRICATI IN CALCESTRUZZO</t>
  </si>
  <si>
    <t>Giuseppe Tarenzi srl</t>
  </si>
  <si>
    <t>AQ136_AA35</t>
  </si>
  <si>
    <t>B6DB238FB8</t>
  </si>
  <si>
    <t>NR51_AQ136</t>
  </si>
  <si>
    <t>B6E08C6D15</t>
  </si>
  <si>
    <t>AQ137_AA37</t>
  </si>
  <si>
    <t>NR49_AQ137</t>
  </si>
  <si>
    <t>AFFIDAMENTO DIRETTO DEL CONTRATTO DI ACQUISTO DI
NEGOZIAZIONE E DEFINIZIONE ACCORDO DI CONCILIAZIONE BONARIA CON
IL BIRRIFICIO DELLA GRANDA</t>
  </si>
  <si>
    <t>AFFIDAMENTO DIRETTO DEL CONTRATTO DI ACQUISTO DI
DETERMINAZIONE DEL COSTO DI COSTRUZIONE DEL FABBRICATO SITUATO
IN VIA DEL CAPANNO NEL COMUNE DI LODI (CATASTO FABBRICATI FG. 17
MAPP. 118)</t>
  </si>
  <si>
    <t>B6D4FBCA20</t>
  </si>
  <si>
    <t>AQ138_AA34</t>
  </si>
  <si>
    <t>NR50_AQ138</t>
  </si>
  <si>
    <t>AFFIDAMENTO DELL’INCARICO PROFESSIONALE PER IL
PARERE LEGALE SULLA CONFORMITÀ ALLA NORMATIVA EUROPEA E
NAZIONALE DELLE ETICHETTE DEI PRODOTTI ALIMENTARI
COMMERCIALIZZATI A MARCHIO CA’ GRANDA»</t>
  </si>
  <si>
    <t>IP72_AI21</t>
  </si>
  <si>
    <t>AFFIDAMENTO DELL’INCARICO PROFESSIONALE PER CAUSA DI
RISOLUZIONE PER INADEMPIMENTO AVANTI ALLA SEZIONE SPEC. AGRARIA
CONTRO FONDAZIONE DELL'AVE MARIA - PODERE MORONA»</t>
  </si>
  <si>
    <t>Avv. Massimo Nicolini</t>
  </si>
  <si>
    <t>NR3_AQ91</t>
  </si>
  <si>
    <t>AQ91_AA2</t>
  </si>
  <si>
    <t>B543256507</t>
  </si>
  <si>
    <t>ANNULLATA</t>
  </si>
  <si>
    <t>Beltrasystem srl</t>
  </si>
  <si>
    <t>Beltrasystem</t>
  </si>
  <si>
    <t>AQ93</t>
  </si>
  <si>
    <t>NR8_AQ93</t>
  </si>
  <si>
    <t>AQ94</t>
  </si>
  <si>
    <t>AQ101</t>
  </si>
  <si>
    <t>AQ107</t>
  </si>
  <si>
    <t>AQ110</t>
  </si>
  <si>
    <t>NR24_AQ112</t>
  </si>
  <si>
    <t>AFFIDAMENTO DIRETTO DEL CONTRATTO DI ACQUISTO DEL
SERVIZIO DI SFALCIO DEL PRATO PRESSO UN’AREA VERDE SITUATA IN VIA
TREVI NEL COMUNE DI MILANO ( FG 98 MAP 116) PER L’ANNO 2025»</t>
  </si>
  <si>
    <t>B675E9C47C</t>
  </si>
  <si>
    <t>AQ114_AA30</t>
  </si>
  <si>
    <t>NR33_AQ114</t>
  </si>
  <si>
    <t>AQ116</t>
  </si>
  <si>
    <t>AFFIDAMENTO DIRETTO DEL CONTRATTO DI ACQUISTO DI
SERVIZIO DI ASSISTENZA LEGALE AL R.U.P. PER AFFIDAMENTI DI CONTRATTI
PASSIVI E ATTIVI FINO AL 31/12/2028 PER UN TOTALE DI 1.200 ORE A CON</t>
  </si>
  <si>
    <t>Prof. Avv. Annalaura
Giannelli</t>
  </si>
  <si>
    <t>B62ABC356F</t>
  </si>
  <si>
    <t>AQ117_AA26</t>
  </si>
  <si>
    <t>NR27_AQ117</t>
  </si>
  <si>
    <t>AQ118</t>
  </si>
  <si>
    <t>AFFIDAMENTO DIRETTO DEL CONTRATTO DI ACQUISTO DI
INTERVENTO DI PUNTELLAMENTO DI SOLAI IN LEGNO PRESSO L’EDIFICIO
DENOMINATO “EX TABACCHI”, SITUATO NELLA FRAZIONE DI FALLAVECCHIA,
COMUNE DI MORIMONDO (MI), IDENTIFICATO AL FG. 23 MAPP. 79</t>
  </si>
  <si>
    <t>EDILJOLLY SRL</t>
  </si>
  <si>
    <t>AQ123_AA23</t>
  </si>
  <si>
    <t>MC3 ARCHITETTURA SRL</t>
  </si>
  <si>
    <t>B6375B297E</t>
  </si>
  <si>
    <t>NR34_AQ123</t>
  </si>
  <si>
    <t>EDILOLLY SRL</t>
  </si>
  <si>
    <t>AFFIDAMENTO DIRETTO DEL CONTRATTO DI ACQUISTO DI
SERVIZIO DI INGEGNERIA E ARCHITETTURA PER LA PROGETTAZIONE ,
DIREZIONE LAVORI, CSP E CSE PER LAVORI DI RIFACIMENTO DELLA
COPERTURA DI TRE FABBRICATI SITI A OPERA (MI) (FG. 2 MAP. 50), OZZERO (MI)
(FG. 2 MAP. 52), MORIMONDO (MI) (FG. 23 MAP. 79) E PER UN NUOVO IMPIANTO
ELETTRICO DELL’ORATORIO DI S. ANTOANIO  ABATE A BERTONICO (LO) (FG. 23
MAP. A.)»</t>
  </si>
  <si>
    <t>AQ125</t>
  </si>
  <si>
    <t>AQ126</t>
  </si>
  <si>
    <t>AQ127</t>
  </si>
  <si>
    <t>AQ129</t>
  </si>
  <si>
    <t>NR37_AQ126</t>
  </si>
  <si>
    <t>AQ128_AA39</t>
  </si>
  <si>
    <t>NR39_AQ128</t>
  </si>
  <si>
    <t>Angel4future srl</t>
  </si>
  <si>
    <t>NR43_AQ132</t>
  </si>
  <si>
    <t>AFFIDAMENTO DIRETTO DEL CONTRATTO DI ACQUISTO DI
SERVIZIO DI SFALCIO AREA A VERDE NEL COMUNE DI MORIMONDO (MI)
LOCALITA' C.NA BASIANO FG. 17 MAPP 135 E 162 FINO AL 31/10/2026</t>
  </si>
  <si>
    <t>AQ133_AA38</t>
  </si>
  <si>
    <t>NR47_AQ134</t>
  </si>
  <si>
    <t>NR52_AQ139</t>
  </si>
  <si>
    <t>AQ139_AA40</t>
  </si>
  <si>
    <t>ADESIONE ALL'ACCORDO QUADRO "FORNITURA DI CARBURANTE PER AUTOTRAZIONE DIETRO PRESENTAZIONE DI FUEL CARD EDIZIONE 3</t>
  </si>
  <si>
    <t>Q8 petroleum Italia</t>
  </si>
  <si>
    <t>B63D1A2804</t>
  </si>
  <si>
    <t>AQ132</t>
  </si>
  <si>
    <t>NR53_AQ140</t>
  </si>
  <si>
    <t>NR54_AQ141</t>
  </si>
  <si>
    <t>NR46_AQ133</t>
  </si>
  <si>
    <t>AGRIFENINO S.A.S. di
Fabio Pavesi &amp; C</t>
  </si>
  <si>
    <t>IP47</t>
  </si>
  <si>
    <t>IP48</t>
  </si>
  <si>
    <t>IP49</t>
  </si>
  <si>
    <t>IP55</t>
  </si>
  <si>
    <t>IP56</t>
  </si>
  <si>
    <t>Avv Franco</t>
  </si>
  <si>
    <t>AFFIDAMENTO DELL’INCARICO PROFESSIONALE PER
LA LIBERAZIONE DELLE CASE OCCUPATE ABUSIVAMENTE NEL COMUNE DI
MORIMONDO IN VIA PAVIA 9 (FG 28, MAPP. 9, SUB. 2), VIA PAVIA 14 (FG. 28, MAP.
10, SUB. 1), VIA PAVIA 4 (FG. 28, MAP. 8, SUB. 3), VIA PAVIA 23 (FG. 28, MAP.52,
SUB.2), VIA PAVIA 8 (FG.28, MAP. 9, SUB 3) E RELATIVE PERTINENEZE</t>
  </si>
  <si>
    <t>IP59_AI20</t>
  </si>
  <si>
    <t>Avv. Franco</t>
  </si>
  <si>
    <t>IP64</t>
  </si>
  <si>
    <t>IP65</t>
  </si>
  <si>
    <t>IP68</t>
  </si>
  <si>
    <t>IP70</t>
  </si>
  <si>
    <t>IP71</t>
  </si>
  <si>
    <t>Avv. Nicola
Lucifero di LCA Studio Legale</t>
  </si>
  <si>
    <t>IP73_AI22</t>
  </si>
  <si>
    <t>AQ120_AA29</t>
  </si>
  <si>
    <t>B675B344E3</t>
  </si>
  <si>
    <t>NR32_AQ120</t>
  </si>
  <si>
    <t>B351E0FAB6</t>
  </si>
  <si>
    <t>AQ141_AA41</t>
  </si>
  <si>
    <t>Zucca srl                                                 Edil Jolli srl 
Barbieri Fratelli srl</t>
  </si>
  <si>
    <t xml:space="preserve">Zucca srl </t>
  </si>
  <si>
    <t>IP74_AI24</t>
  </si>
  <si>
    <t>AFFIDAMENTO DELL’INCARICO PROFESSIONALE PER LA
PREDISPOSIZIONE DI N. 14 SCHEDE DI UNITA’ ABITATIVA, N. 12 SCHEDE DI
DEPOSITI E N. 2 ELABORATI PLANIMETRICI RELATIVI AD IMMOBILI SITUATI
NEL COMUNE DI MORIMONDO (MI)</t>
  </si>
  <si>
    <t xml:space="preserve">Geom. Gianluca Gomarasca        Dott. Ing. Paolo Meregalli        Geom. Ivan Brigatti     </t>
  </si>
  <si>
    <t>Geom. Gianluca Gomarasca</t>
  </si>
  <si>
    <t>Avv Ornella Girgenti</t>
  </si>
  <si>
    <t>AFFIDAMENTO DELL’INCARICO PROFESSIONALE PER
ASSISTENZA IN DIRITTO DEL LAVORO PER UN TOTALE MASSIMO DI 20 ORE
FINO AL 31.12.2025</t>
  </si>
  <si>
    <t>IP75_AI25</t>
  </si>
  <si>
    <t>B75D02D888</t>
  </si>
  <si>
    <t>B747D7752E</t>
  </si>
  <si>
    <t>AQ140_AA42</t>
  </si>
  <si>
    <t>Day Ristoservice SpA Società Benefit</t>
  </si>
  <si>
    <t>AQ142</t>
  </si>
  <si>
    <t>AFFIDAMENTO DIRETTO DEL CONTRATTO DI ACQUISTO DELLA PERIZIA DI STIMA DEL VALORE DEL CANONE DI LOCAZIONE AD USO SILVICOLTURA A PARTE DEL PODERE DENOMINATO "BOSCHI IN ECONOMIA" SITUATO NEL COMUNE DI MORIMONDO</t>
  </si>
  <si>
    <t>AFFIDAMENTO DIRETTO DEL CONTRATTO DI ACQUISTO DI FORNITURA DI N. 10 SENSORI DI LIVELLO</t>
  </si>
  <si>
    <t>AFFIDAMENTO DIRETTO DEL CONTRATTO DI ACQUISTO DI FORNITURA E POSA IN OPERA DI DISPOSITIVI PER LA MESSA IN SICUREZZA DEGLI ACCESSI AI MANUFATTI IDRAULICI»</t>
  </si>
  <si>
    <t>AFFIDAMENTO DIRETTO DEL CONTRATTO DI ACQUISTO DEL SERVIZIO SOSTITUTIVO DI MENSA AZIENDALE A FAVORE DEI DIPENDENTI DELLA FONDAZIONE MEDIANTE BUONI PASTO ELETTRONICI FINO AL 30.06.2028»</t>
  </si>
  <si>
    <t>B5A6A2A345</t>
  </si>
  <si>
    <t>AFFIDAMENTO DIRETTO DEL CONTRATTO DI ACQUISTO DI
SERVIZIO TAGLIO DEL VERDE NELL' AREA ADIBITA A CORTILE
DELL'IMMOBILE DENOMINATO "EX RISTORANTE DI MIRASOLE" SITA NEL
COMUNE DI OPERA (MI) ED IDENTIFICATA CATASTALMENTE AL FG 2 MAP. 19.</t>
  </si>
  <si>
    <t>AQ145_AA45</t>
  </si>
  <si>
    <t>B7A0948098</t>
  </si>
  <si>
    <t>NR58_AQ145</t>
  </si>
  <si>
    <t>AFFIDAMENTO DIRETTO DEL CONTRATTO DI ACQUISTO DEL SERVIZIO DI
ANALISI DEL POTENZIALE NATURALE, DEFINIZIONE DI SCENARI E
PROSPETTIVE DI MIGLIORAMENTO PER LO SVILUPPO DEL PROGETTO NATURA
CA' GRANDA</t>
  </si>
  <si>
    <t>B7AC526902</t>
  </si>
  <si>
    <t>AQ146_AA46</t>
  </si>
  <si>
    <t>NR59_AQ146</t>
  </si>
  <si>
    <t>Università degli Studi di Brescia</t>
  </si>
  <si>
    <t>AFFIDAMENTO DIRETTO DEL CONTRATTO DI ACQUISTO DI
CAMPIONAMENTO E ANALISI DI PRESUNTO AMIANTO PRESSO N.3 ABITAZIONI
SITUATE NEL COMUNE DI OPERA (MI) (FG.8 MAP.10 SUB.2; FG.8 MAP.74 SUB.3; FG.3
MAP.77 SUB.2); N.2 ABITAZIONI SITUATE A LENTATE SUL SEVESO (MB) (FG.11
MAP.37 SUB.3; FG.11 MAP.35 SUB.2), N.1 ABITAZIONE SITUATA A BERTONICO (LO)
(FG.23 MAP.37 SUB.2.)</t>
  </si>
  <si>
    <t>MBA Ambiente srl</t>
  </si>
  <si>
    <t>AQ147_AA49</t>
  </si>
  <si>
    <t>NR61_AQ147</t>
  </si>
  <si>
    <t>B7B3F471B6</t>
  </si>
  <si>
    <t>MBA Ambiente srl                               BCR srl                                            Ecotek Bonifiche srl</t>
  </si>
  <si>
    <t>AFFIDAMENTO DIRETTO DEL CONTRATTO DI ACQUISTO DEL
SERVIZIO DI PROGETTAZIONE, ORGANIZZAZIONE E REALIZZAZIONE DI UN
PERCORSO DIDATTICO PER 20 CLASSI DELLA SCUOLA PRIMARIA NELL’AMBITO
DEL PROGRAMMA CA’ GRANDA 4KIDS</t>
  </si>
  <si>
    <t>B7B407C0B5</t>
  </si>
  <si>
    <t>Stripes Coop. Sociale Onlus</t>
  </si>
  <si>
    <t>AQ144_AA47</t>
  </si>
  <si>
    <t>NR57_AQ144</t>
  </si>
  <si>
    <t>AFFIDAMENTO DIRETTO DEL CONTRATTO DI ACQUISTO DI
ASSISTENZA ED INFRASTRUTTURA CLOUD DEL SISTEMA DI GESTIONE DEI
WORK-FLOW ARXIVAR FINO AL 30.05.2029</t>
  </si>
  <si>
    <t>SI.EL.CO. SRL</t>
  </si>
  <si>
    <t>NR60_AQ148</t>
  </si>
  <si>
    <t>AQ148_AA48</t>
  </si>
  <si>
    <t>B7B418F3A4</t>
  </si>
  <si>
    <t>AQ149_</t>
  </si>
  <si>
    <t>AQ150_AA51</t>
  </si>
  <si>
    <t>B7DC18C635</t>
  </si>
  <si>
    <t>AFFIDAMENTO DIRETTO DEL CONTRATTO DI ACQUISTO DI
RELAZIONE TECNICA E TRASMISSIONE ALLA SOPRINTENDENZA
ARCHEOLOGICA, BELLE ARTI E PAESAGGIO PER LA CITTA’ METROPOLITANA DI
MILANO PER INTERVENTI DI SOSTITUZIONE E/O REVISIONE DI SERRAMENTI
PRESSO GLI IMMOBILI CC.DD. “CASE EX-COLONICHE” SITUATI A MORIMONDO
IN VIA PAVIA E IN CASCINA BASIANO E DELLA CC.DD. “CASA EX -PADRONALE”
SITUATA IN FALLAVECCHIA</t>
  </si>
  <si>
    <t>Arch. Sergi Serenella</t>
  </si>
  <si>
    <t>AFFIDAMENTO DELL’INCARICO PROFESSIONALE PER
LA CAUSA IN GRADO DI APPELLO PROMOSSA DA FRASSI SILVANO E MARCO SOCIETA’ A GRICOLA S.S. INNANZI ALLA CORTE D’APPELLO DI TORINO</t>
  </si>
  <si>
    <t>Avv. Francesco Mantovani</t>
  </si>
  <si>
    <t>IP76_AI26</t>
  </si>
  <si>
    <t>AFFIDAMENTO DELL’INCARICO PROFESSIONALE PER LA
REGOLARIZZAZIONE CATASTALE DI ALCUNI IMMOBILI SITUATI NEL
COMUNE DI MORIMONDO CASCINA BASIANO (FG.17 MAPPALI
93,94,90,89,162,135) E NEL COMUNE DI CORONATE (FG.11 MAPPALI
71,161,163,164,166</t>
  </si>
  <si>
    <t>Geom. Alessandro Grioni       Geom Roberto Cagnana Geom Massimo Castellazzi</t>
  </si>
  <si>
    <t>Gem. Alessandro Grioni</t>
  </si>
  <si>
    <t>IP77_AI27</t>
  </si>
  <si>
    <t>NR63_AQ150</t>
  </si>
  <si>
    <t>AQ151_AA52</t>
  </si>
  <si>
    <t>NR64_AQ151</t>
  </si>
  <si>
    <t>B87CE96CFC</t>
  </si>
  <si>
    <t>AFFIDAMENTO DIRETTO DEL CONTRATTO DI
ACQUISTO DI BATTERIE RICAMBIO PER DATALOGGER MULTILOG 2 E
BATTERIE SUPPLEMENTARI ESTERNE»</t>
  </si>
  <si>
    <t>Bio Mass Impianti srl</t>
  </si>
  <si>
    <t>B89BBD78C4</t>
  </si>
  <si>
    <t>Ublsoftware srl</t>
  </si>
  <si>
    <t>AFFIDAMENTO DIRETTO DEL CONTRATTO DI ACQUISTO DI
FORNITURA E POSA IN OPERA DI N. 2 ANTENNE LORA-WAN NEI TERRENI SITI
NEI COMUNI DI ZELO BUON PERSICO E DI BERTONICO»</t>
  </si>
  <si>
    <t>NR65_AQ152</t>
  </si>
  <si>
    <t>AFFIDAMENTO DIRETTO DEL CONTRATTO DI ACQUISTO DI
LICENZA ANNUALE DI ARCGIS ENTERPRISE ADVANCED E N1 USER TYPE
PROFESSIONAL PLUS ARCGIS ONLINE NELL'AMBITO DEL PROGRAMMA ESRI
NONPROFIT ORGANIZATION</t>
  </si>
  <si>
    <t>Teamdev srl</t>
  </si>
  <si>
    <t>B89CF494BF</t>
  </si>
  <si>
    <t>NR66_AQ153</t>
  </si>
  <si>
    <t>AQ152_AA54</t>
  </si>
  <si>
    <t>AQ153_AA53</t>
  </si>
  <si>
    <t>AFFIDAMENTO DELL’INCARICO PROFESSIONALE PER AUDIT DI VERIFICA DELL’APPLICAZIONE DEGLI ADEMPIMENTI PREVISTI DAL D.LGS. 81/08 NEL CANTIERE PER LA MESSA IN SICUREZZA DELL’EDIFICIO DENOMINATO “EX-RISTORANTE MIRASOLE” SITUATO NEL COMUNE DI OPERA (FG 2 MAP 50) E NEL CANTIERE PER IL RESTAURO CONSERVATIVO/CONSOLIDAMENTO DEL CAMPANILE DELL’ORATORIO DI SANTA MARIA ALLE SELVE SITUATO NEL COMUNE DI VEDANO AL LAMBRO
(MB) (FG 3 MAPP. A.)</t>
  </si>
  <si>
    <t>Dott. Michele
Nogara</t>
  </si>
  <si>
    <t>Dott. Michele Nogara</t>
  </si>
  <si>
    <t>IP78_AI29</t>
  </si>
  <si>
    <t>AFFIDAMENTO DELL’ INCARICO PROFESSIONALE PER RESPONSABILE
PRIVACY DI FONDAZIONE PATRIMONIO CA' GRANDA FINO AL 31.12.2026</t>
  </si>
  <si>
    <t>Avv. Alessia
Lipari dello Studio Legale Associato LCG</t>
  </si>
  <si>
    <t>IP80_AI28</t>
  </si>
  <si>
    <t>AFFIDAMENTO DELL’INCARICO PROFESSIONALE PER LA
DOCENZA NEL CORSO DELL'ACCADEMIA CA' GRANDA DEL 26 NOVEMBRE
2025: "ROBOT IN STALLA. DALL’EFFICIENZA AL BENESSERE ANIMALE,
OPPORTUNITÀ E LIMITI DELL'AUTOMAZIONE - LA MUNGITURA
ROBOTIZZATA: IL BILANCIO DI 20 ANNI DI APPLICAZIONE AZIENDALE TRA
ASPETTI CRITICI E GESTIONI INNOVATIVE DEL SISTEMA</t>
  </si>
  <si>
    <t>IP84_AI31</t>
  </si>
  <si>
    <t>Dott. Luca Bertola</t>
  </si>
  <si>
    <t>AFFIDAMENTO DELL’INCARICO PROFESSIONALE PER
ASSISTENZA IN DIRITTO DEL LAVORO PER UN TOTALE MASSIMO DI 60 ORE
FINO AL 31.12.2025»</t>
  </si>
  <si>
    <t>IP86_AI30</t>
  </si>
  <si>
    <t>30/07/2025 29/08/2025  31/10/2025</t>
  </si>
  <si>
    <t>AFFIDAMENTO DIRETTO DEL CONTRATTO DI ACQUISTO DEI
LAVORI DI MODIFICA DEL PERCORSO DELLA ROGGIA SCHIAFFINATA NEL
COMUNE DI MORIMONDO (MI)»</t>
  </si>
  <si>
    <t>AQ154_AA55</t>
  </si>
  <si>
    <t>NR67_AQ154</t>
  </si>
  <si>
    <t>B8B17AD3DB</t>
  </si>
  <si>
    <t>NR68_AQ156</t>
  </si>
  <si>
    <t>Culligan Italia srl</t>
  </si>
  <si>
    <t>AFFIDAMENTO DIRETTO DEL CONTRATTO DI ACQUISTO DI FORNITURA, INSTALLAZIONE E MANUTENZIONE DI UN EROGATORE D’ACQUA
POTABILE FINO AL 31/10/2028»</t>
  </si>
  <si>
    <t>AFFIDAMENTO DIRETTO DEL CONTRATTO DI ACQUISTO DI
PROGETTAZIONE E DIREZIONE LAVORI PER LE OPERE DI CONSOLIDAMENTO
DEI QUATTRO “PINNACOLI ANGOLARI DECORATIVI” DEL CAMPANILE
DELL’ORATORIO DI SANTA MARIA ALLE SELVE SITUATO IN VEDANO AL
LAMBRO (MB) ED IDENTIFICATO CATASTALMENTE AL FOGLIO 3 MAPP. A.</t>
  </si>
  <si>
    <t>Ing. Gianangelo Bramati</t>
  </si>
  <si>
    <t>B8D002F4FB</t>
  </si>
  <si>
    <t>AQ157_AA56</t>
  </si>
  <si>
    <t>NR70_AQ157</t>
  </si>
  <si>
    <t>AFFIDAMENTO DIRETTO DEL CONTRATTO DI ACQUISTO DI INTERVENTI URGENTI DI RIPARAZIONE DELLA FOGNATURA PRESSO DUE IMMOBILI SITUATI NEL COMUNE DI MORIMONDO (MI) (FG 28 MAPP 9 E MAPP 11
SUB 1) E DI MESSA IN SICUREZZA DELL’AREA PERIMETRALE DI UN EDIFICIO SITUATO A C.NA CERINA DI SOPRA NEL COMUNE DI MORIMONDO (MI) (FG 10
MAPP 34)</t>
  </si>
  <si>
    <t>Edil Jolli srl</t>
  </si>
  <si>
    <t>NR72_AQ160</t>
  </si>
  <si>
    <t>AQ160_AA59</t>
  </si>
  <si>
    <t>B9023983B6</t>
  </si>
  <si>
    <t>AFFIDAMENTO DIRETTO DEL CONTRATTO DI ACQUISTO DELLA
FORNITURA DI N. 30 SENSORI DI LIVELLO E N. 15 SUPPORTI DA INSTALLARE
LUNGO LE ROGGE DI ZELO BUON PERSICO (LO) E BERTONICO (LO)</t>
  </si>
  <si>
    <t>B9546B1475</t>
  </si>
  <si>
    <t>AQ162_AA61</t>
  </si>
  <si>
    <t>NR74_AQ162</t>
  </si>
  <si>
    <t>AFFIDAMENTO DELL’INCARICO PROFESSIONALE PER
DOCENZA NEL CORSO DELL'ACCADEMIA CA' GRANDA DEL 20 NOVEMBRE
2025: " FITOPATIE E PARASSITI. BRUSONE E NEMATODE GALLIGENO: LE
SOLUZIONI PIÙ EFFICACI DA APPLICARE IN RISAIA"</t>
  </si>
  <si>
    <t>Dott. Maurizio Tabacchi</t>
  </si>
  <si>
    <t>IP83_AI83</t>
  </si>
  <si>
    <t>AFFIDAMENTO DELL’INCARICO PROFESSIONALE PER
DOCENZA NEL CORSO DELL'ACCADEMIA CA' GRANDA DEL 26 NOVEMBRE
2025: "ROBOT IN STALLA. DALL’EFFICIENZA AL BENESSERE ANIMALE,
OPPORTUNITÀ E LIMITI DELL'AUTOMAZIONE - I ROBOT DI
ALIMENTAZIONE NELLA STALLA DA LATTE: QUALI ASPETTI CONSIDERARE
PER UN INVESTIMENTO DI SUCCESSO."</t>
  </si>
  <si>
    <t>Dott. Luciano Comino</t>
  </si>
  <si>
    <t>IP85_AI84</t>
  </si>
  <si>
    <t>AFFIDAMENTO DIRETTO DEL CONTRATTO DI ACQUISTO DEL
SERVIZIO DI COORDINAMENTO DELLA SICUREZZA IN FASE DI
PROGETTAZIONE ED ESECUZIONE PER I LAVORI DI MANUTENZIONE A
CHIAMATA SU GUASTO SUGLI IMMOBILI DELLA FONDAZIONE IRCCS CA'
GRANDA OSPEDALE MAGGIORE POLICLINICO DI MILANO IN GESTIONE A
FONDAZIONE PATRIMONIO CA' GRANDA NEL PERIODO COMPRESO TRA IL
01/01/2026 - 31/12/2026</t>
  </si>
  <si>
    <t>AQ161_AA64</t>
  </si>
  <si>
    <t>B99EFE8081</t>
  </si>
  <si>
    <t>NR73_AQ161</t>
  </si>
  <si>
    <t>B968006651</t>
  </si>
  <si>
    <t>AFFIDAMENTO DIRETTO DEL CONTRATTO DI ACQUISTO DEL
SERVIZIO DI FORMAZIONE MANAGERIALE "MODELLAZIONE DATI" PER UN
TOTALE DI 24 ORE</t>
  </si>
  <si>
    <t>U.FORM. SRL SOCIETA' UNIPERSONALE</t>
  </si>
  <si>
    <t>NR75_AQ164</t>
  </si>
  <si>
    <t>AQ164_AA62</t>
  </si>
  <si>
    <t>NR77_AQ165</t>
  </si>
  <si>
    <t>AFFIDAMENTO DIRETTO DEL CONTRATTO DI ACQUISTO DEL SERVIZIO DI
ASSISTENZA SANITARIA INTEGRATIVA PER L'ANNUALITA' 2026 A FAVORE DEL
PERSONALE DIPENDENTE DI FONDAZIONE PATRIMONIO CA’ GRANDA</t>
  </si>
  <si>
    <t>B98B98D376</t>
  </si>
  <si>
    <t>Cassa di assistenza sanitaria
Assidim</t>
  </si>
  <si>
    <t>AQ165_AA63</t>
  </si>
  <si>
    <t>AFFIDAMENTO DELL’INCARICO PROFESSIONALE PER
VERIFICA DEL COMPUTO METRICO E STIMA DEI DANNI MANUTENTIVI
RALATIVI AI PODERI: “MOLINAZZO E “MUZZANO” SITI NEL COMUNE DI
ZELO BUON PERSICO E “CA’ VARIA” SITO NELCOMUNE DI LODI VECCHIO E
TAVAZZANO CON VILLAVESCO</t>
  </si>
  <si>
    <t>Dott. Ing.
Matteo Goggia</t>
  </si>
  <si>
    <t>IP87_AI32</t>
  </si>
  <si>
    <t>AFFIDAMENTO DELL’INCARICO PROFESSIONALE PER
VERIFICA DELLO STATO MANUTENTIVO E IMPIANTISTICO DEI PODERI:
“ARCAGNAGO" "RESENTERA" E “CALANDRONE" SITI NEI COMUNI DI
OPERA, LOCATE TRIULZI, SETTALA E CARPIANO (MI) E SUCCESSIVA VERIFICA
DI CONGRUITÀ DEI COMPUTI METRICI PRESENTATI DAL CONDUTTORE</t>
  </si>
  <si>
    <t>IP91_AI36</t>
  </si>
  <si>
    <t>AQ159_AA58</t>
  </si>
  <si>
    <t>B90231579A</t>
  </si>
  <si>
    <t>AFFIDAMENTO DIRETTO DEL CONTRATTO DI ACQUISTO DEL SERVIZIO DI
CREAZIONE E PERSONALIZZAZIONE DI WORK FLOW DEI PROCESSI RILEVANTI
DELLA FONDAZIONE TRAMITE ACCORDO QUADRO DAL 01.11.2025 AL 31.10.2029 PER
UN NUMERO MASSIMO DI 500 ORE</t>
  </si>
  <si>
    <t>NR71_AQ159</t>
  </si>
  <si>
    <t>B90B379F40</t>
  </si>
  <si>
    <t>AQ156_AA60</t>
  </si>
  <si>
    <t>AQ158_AA57</t>
  </si>
  <si>
    <t>B8EDB1F346</t>
  </si>
  <si>
    <t>AFFIDAMENTO DIRETTO DEL CONTRATTO DI ACQUISTO DI
FORNITURA E POSA IN OPERA DI ARBUSTI NELL'AMBITO DELLE OPERE DI
COMPENSAZIONE DEI LAVORI DI IMPERMEABILIZZAZIONE DELLA ROGGIA
DONOMINATA “ROGGIONE” NEL COMUNE DI MORIMONDO</t>
  </si>
  <si>
    <t>Puricelli Ambiente Verde
Srl</t>
  </si>
  <si>
    <t>NR69_AQ158</t>
  </si>
  <si>
    <t>30/04/2025 07/07/2025 31/10/2025  30/12/2025</t>
  </si>
  <si>
    <t>29/08/2025 30/12/2025</t>
  </si>
  <si>
    <t>20/07/2025 08/09/2025 30/12/2025</t>
  </si>
  <si>
    <t>AFFIDAMENTO DIRETTO DEL CONTRATTO DI ACQUISTO DI
LAVORI DI MESSA IN SICUREZZA DELL’EDIFICIO DENOMINATO EX RISTORATE
DI MIRASOLE STRADA CONSORTILE DI MIRASOLE, 7 DEL COMUNE DI OPERA
(MI) ( FG 2 MAP. 50)»</t>
  </si>
  <si>
    <t>B77123AC4B</t>
  </si>
  <si>
    <t>AQ143_AA43</t>
  </si>
  <si>
    <t>NR56_AA43</t>
  </si>
  <si>
    <t xml:space="preserve">Ediljolli Srl
</t>
  </si>
  <si>
    <t>Ediljolli Srl 
Crea.Mi Srl 
Redaelli Costruzioni Srl</t>
  </si>
  <si>
    <t>AQ155</t>
  </si>
  <si>
    <t>AQ166</t>
  </si>
  <si>
    <t>IP89</t>
  </si>
  <si>
    <t>IP88</t>
  </si>
  <si>
    <t>IP90</t>
  </si>
  <si>
    <t>30/12/2025 02/04/2026</t>
  </si>
  <si>
    <t>14/11/2025 30/12/2025 20/03/2026</t>
  </si>
  <si>
    <t>30/05/2025
29/05/2025</t>
  </si>
  <si>
    <t>30/07/2025 16/09/2025</t>
  </si>
  <si>
    <t>07/07/2025 02/04/2026</t>
  </si>
  <si>
    <t>02/03/2026 27/05/2026</t>
  </si>
  <si>
    <t>ASSISTENZA IN DIRITTO AGRARIO FINO AL 31.12.2025</t>
  </si>
  <si>
    <t>10/09/2025 15/06/2026</t>
  </si>
  <si>
    <t>20/02/2026
30/06/2026</t>
  </si>
  <si>
    <t>02/03/2026 31/03/2026
30/06/2026</t>
  </si>
  <si>
    <t>23/12/2025 24/04/2026
10/07/2026</t>
  </si>
  <si>
    <t>13/06/2025 18/07/2025 02/10/2025 21/10/2025 25/11/2025 30/12/2025 30/01/2026 20/02/2026 02/04/2026
29/05/2026
12/06/2026
31/07/2026</t>
  </si>
  <si>
    <t>29/08/2025 02/10/2025 31/10/2025 01/12/2025 30/12/2025 31/01/2026 02/04/2026
30/04/2026 
29/05/2026
30/06/2026
31/07/2026
07/09/2026</t>
  </si>
  <si>
    <t>13/06/2025 07/07/2025 30/07/2025 02/10/2025 31/10/2025 01/12/2025 30/12/2025 30/01/2026 03/03/2026 02/04/2026
30/04/2026
29/05/2026
30/06/2026
31/07/2026
07/09/2026</t>
  </si>
  <si>
    <t>02/10/2025 31/10/2025 20/02/2026
30/06/2026 16/09/2026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</si>
</sst>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00\ _€_-;\-* #,##0.00\ _€_-;_-* &quot;-&quot;??\ _€_-;_-@_-"/>
  </numFmts>
  <fonts count="12" x14ac:knownFonts="1">
    <font>
      <sz val="11"/>
      <color theme="1"/>
      <name val="Calibri"/>
      <family val="2"/>
      <scheme val="minor"/>
    </font>
    <font>
      <sz val="11"/>
      <color theme="1"/>
      <name val="Calibri"/>
      <family val="2"/>
      <scheme val="minor"/>
    </font>
    <font>
      <sz val="11"/>
      <color theme="1"/>
      <name val="Garamond"/>
      <family val="1"/>
    </font>
    <font>
      <b/>
      <sz val="11"/>
      <color theme="1"/>
      <name val="Garamond"/>
      <family val="1"/>
    </font>
    <font>
      <sz val="8"/>
      <color theme="1"/>
      <name val="Garamond"/>
      <family val="1"/>
    </font>
    <font>
      <sz val="10"/>
      <color theme="1"/>
      <name val="Garamond"/>
      <family val="1"/>
    </font>
    <font>
      <sz val="8"/>
      <name val="Garamond"/>
      <family val="1"/>
    </font>
    <font>
      <sz val="11"/>
      <name val="Garamond"/>
      <family val="1"/>
    </font>
    <font>
      <sz val="10"/>
      <name val="Garamond"/>
      <family val="1"/>
    </font>
    <font>
      <b/>
      <sz val="11"/>
      <color theme="0"/>
      <name val="Garamond"/>
      <family val="1"/>
    </font>
    <font>
      <sz val="8"/>
      <name val="Calibri"/>
      <family val="2"/>
      <scheme val="minor"/>
    </font>
    <font>
      <sz val="12"/>
      <color theme="1"/>
      <name val="Garamond"/>
      <family val="1"/>
    </font>
  </fonts>
  <fills count="4">
    <fill>
      <patternFill patternType="none"/>
    </fill>
    <fill>
      <patternFill patternType="gray125"/>
    </fill>
    <fill>
      <patternFill patternType="solid">
        <fgColor theme="0"/>
        <bgColor indexed="64"/>
      </patternFill>
    </fill>
    <fill>
      <patternFill patternType="solid">
        <fgColor theme="4"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164" fontId="1" fillId="0" borderId="0" applyFont="0" applyFill="0" applyBorder="0" applyAlignment="0" applyProtection="0"/>
    <xf numFmtId="44" fontId="1" fillId="0" borderId="0" applyFont="0" applyFill="0" applyBorder="0" applyAlignment="0" applyProtection="0"/>
  </cellStyleXfs>
  <cellXfs count="87">
    <xf numFmtId="0" fontId="0" fillId="0" borderId="0" xfId="0"/>
    <xf numFmtId="0" fontId="2" fillId="0" borderId="0" xfId="0" applyFont="1"/>
    <xf numFmtId="0" fontId="2" fillId="0" borderId="1" xfId="0" applyFont="1" applyBorder="1"/>
    <xf numFmtId="0" fontId="2" fillId="0" borderId="1" xfId="0" applyFont="1" applyBorder="1" applyAlignment="1">
      <alignment horizontal="center"/>
    </xf>
    <xf numFmtId="0" fontId="2" fillId="0" borderId="1" xfId="0" applyFont="1" applyBorder="1" applyAlignment="1">
      <alignment wrapText="1"/>
    </xf>
    <xf numFmtId="14" fontId="2" fillId="0" borderId="0" xfId="0" applyNumberFormat="1" applyFont="1"/>
    <xf numFmtId="0" fontId="3" fillId="0" borderId="1" xfId="0" applyFont="1" applyBorder="1" applyAlignment="1">
      <alignment horizontal="center"/>
    </xf>
    <xf numFmtId="0" fontId="2" fillId="0" borderId="0" xfId="0" applyFont="1" applyAlignment="1">
      <alignment horizontal="center"/>
    </xf>
    <xf numFmtId="14" fontId="2" fillId="0" borderId="1" xfId="0" applyNumberFormat="1" applyFont="1" applyBorder="1" applyAlignment="1">
      <alignment horizontal="center"/>
    </xf>
    <xf numFmtId="0" fontId="2" fillId="0" borderId="0" xfId="0" applyFont="1" applyAlignment="1">
      <alignment wrapText="1"/>
    </xf>
    <xf numFmtId="0" fontId="4" fillId="0" borderId="1" xfId="0" applyFont="1" applyBorder="1" applyAlignment="1">
      <alignment wrapText="1"/>
    </xf>
    <xf numFmtId="0" fontId="4" fillId="0" borderId="0" xfId="0" applyFont="1" applyAlignment="1">
      <alignment wrapText="1"/>
    </xf>
    <xf numFmtId="14" fontId="4" fillId="0" borderId="1" xfId="0" applyNumberFormat="1" applyFont="1" applyBorder="1" applyAlignment="1">
      <alignment wrapText="1"/>
    </xf>
    <xf numFmtId="0" fontId="4" fillId="0" borderId="1" xfId="0" applyFont="1" applyBorder="1" applyAlignment="1">
      <alignment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164" fontId="4" fillId="0" borderId="1" xfId="1" applyFont="1" applyFill="1" applyBorder="1" applyAlignment="1">
      <alignment horizontal="center" vertical="center" wrapText="1"/>
    </xf>
    <xf numFmtId="0" fontId="4" fillId="0" borderId="1" xfId="0" applyFont="1" applyBorder="1" applyAlignment="1">
      <alignment horizontal="left" vertical="center" wrapText="1"/>
    </xf>
    <xf numFmtId="0" fontId="2" fillId="0" borderId="1" xfId="0" applyFont="1" applyBorder="1" applyAlignment="1">
      <alignment horizontal="left" vertical="center" wrapText="1"/>
    </xf>
    <xf numFmtId="49" fontId="4" fillId="0" borderId="1" xfId="0" applyNumberFormat="1" applyFont="1" applyBorder="1" applyAlignment="1">
      <alignment wrapText="1"/>
    </xf>
    <xf numFmtId="164" fontId="2" fillId="0" borderId="0" xfId="0" applyNumberFormat="1" applyFont="1"/>
    <xf numFmtId="14" fontId="2" fillId="0" borderId="1" xfId="0" applyNumberFormat="1" applyFont="1" applyBorder="1" applyAlignment="1">
      <alignment horizontal="center" vertical="center" wrapText="1"/>
    </xf>
    <xf numFmtId="0" fontId="4" fillId="0" borderId="0" xfId="0" applyFont="1" applyAlignment="1">
      <alignment horizontal="center" vertical="center"/>
    </xf>
    <xf numFmtId="14" fontId="2" fillId="0" borderId="1" xfId="0" applyNumberFormat="1" applyFont="1" applyBorder="1" applyAlignment="1">
      <alignment horizontal="center" vertical="center"/>
    </xf>
    <xf numFmtId="0" fontId="4" fillId="0" borderId="3" xfId="0" applyFont="1" applyBorder="1" applyAlignment="1">
      <alignment vertical="center" wrapText="1"/>
    </xf>
    <xf numFmtId="164" fontId="2" fillId="0" borderId="1" xfId="1" applyFont="1" applyBorder="1" applyAlignment="1">
      <alignment vertical="center"/>
    </xf>
    <xf numFmtId="164" fontId="2" fillId="0" borderId="0" xfId="0" applyNumberFormat="1" applyFont="1" applyAlignment="1">
      <alignment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0" fontId="2" fillId="0" borderId="0" xfId="0" applyFont="1" applyAlignment="1">
      <alignment vertical="center"/>
    </xf>
    <xf numFmtId="14" fontId="2" fillId="0" borderId="2" xfId="0" applyNumberFormat="1" applyFont="1" applyBorder="1" applyAlignment="1">
      <alignment horizontal="center" vertical="center"/>
    </xf>
    <xf numFmtId="0" fontId="2" fillId="0" borderId="2" xfId="0" applyFont="1" applyBorder="1" applyAlignment="1">
      <alignment vertical="center"/>
    </xf>
    <xf numFmtId="0" fontId="4" fillId="0" borderId="2" xfId="0" applyFont="1" applyBorder="1" applyAlignment="1">
      <alignment vertical="center" wrapText="1"/>
    </xf>
    <xf numFmtId="0" fontId="2" fillId="0" borderId="0" xfId="0" applyFont="1" applyAlignment="1">
      <alignment horizontal="center" vertical="center"/>
    </xf>
    <xf numFmtId="0" fontId="7" fillId="0" borderId="1" xfId="0" applyFont="1" applyBorder="1" applyAlignment="1">
      <alignment horizontal="center" vertical="center"/>
    </xf>
    <xf numFmtId="0" fontId="2" fillId="0" borderId="1" xfId="0" applyFont="1" applyBorder="1" applyAlignment="1">
      <alignment horizontal="left" vertical="center"/>
    </xf>
    <xf numFmtId="0" fontId="2" fillId="2" borderId="1" xfId="0" applyFont="1" applyFill="1" applyBorder="1" applyAlignment="1">
      <alignment vertical="center" wrapText="1"/>
    </xf>
    <xf numFmtId="0" fontId="2" fillId="0" borderId="1" xfId="0" applyFont="1" applyBorder="1" applyAlignment="1">
      <alignment horizontal="center" wrapText="1"/>
    </xf>
    <xf numFmtId="14" fontId="2" fillId="0" borderId="1" xfId="0" applyNumberFormat="1" applyFont="1" applyBorder="1" applyAlignment="1">
      <alignment horizontal="left" vertical="center"/>
    </xf>
    <xf numFmtId="0" fontId="4" fillId="0" borderId="3" xfId="0" applyFont="1" applyBorder="1" applyAlignment="1">
      <alignment horizontal="left" vertical="center" wrapText="1"/>
    </xf>
    <xf numFmtId="0" fontId="5" fillId="0" borderId="1" xfId="0" applyFont="1" applyBorder="1" applyAlignment="1">
      <alignment horizontal="left" vertical="center" wrapText="1"/>
    </xf>
    <xf numFmtId="164" fontId="2" fillId="0" borderId="1" xfId="1" applyFont="1" applyBorder="1" applyAlignment="1">
      <alignment horizontal="left" vertical="center"/>
    </xf>
    <xf numFmtId="14" fontId="2" fillId="0" borderId="1" xfId="0" applyNumberFormat="1" applyFont="1" applyBorder="1" applyAlignment="1">
      <alignment horizontal="left" vertical="center" wrapText="1"/>
    </xf>
    <xf numFmtId="164" fontId="2" fillId="0" borderId="0" xfId="0" applyNumberFormat="1" applyFont="1" applyAlignment="1">
      <alignment horizontal="left" vertical="center"/>
    </xf>
    <xf numFmtId="0" fontId="2" fillId="0" borderId="0" xfId="0" applyFont="1" applyAlignment="1">
      <alignment horizontal="left" vertical="center"/>
    </xf>
    <xf numFmtId="0" fontId="7" fillId="0" borderId="1" xfId="0" applyFont="1" applyBorder="1" applyAlignment="1">
      <alignment horizontal="left" vertical="center"/>
    </xf>
    <xf numFmtId="14" fontId="7" fillId="0" borderId="1" xfId="0" applyNumberFormat="1" applyFont="1" applyBorder="1" applyAlignment="1">
      <alignment horizontal="left" vertical="center"/>
    </xf>
    <xf numFmtId="0" fontId="6" fillId="0" borderId="1" xfId="0" applyFont="1" applyBorder="1" applyAlignment="1">
      <alignment horizontal="left" vertical="center" wrapText="1"/>
    </xf>
    <xf numFmtId="0" fontId="8" fillId="0" borderId="1" xfId="0" applyFont="1" applyBorder="1" applyAlignment="1">
      <alignment horizontal="left" vertical="center" wrapText="1"/>
    </xf>
    <xf numFmtId="164" fontId="7" fillId="0" borderId="1" xfId="1" applyFont="1" applyFill="1" applyBorder="1" applyAlignment="1">
      <alignment horizontal="left" vertical="center"/>
    </xf>
    <xf numFmtId="0" fontId="7" fillId="0" borderId="0" xfId="0" applyFont="1" applyAlignment="1">
      <alignment horizontal="left" vertical="center"/>
    </xf>
    <xf numFmtId="164" fontId="2" fillId="0" borderId="1" xfId="0" applyNumberFormat="1" applyFont="1" applyBorder="1" applyAlignment="1">
      <alignment horizontal="center" vertical="center"/>
    </xf>
    <xf numFmtId="0" fontId="9" fillId="3" borderId="1" xfId="0" applyFont="1" applyFill="1" applyBorder="1" applyAlignment="1">
      <alignment horizontal="center" vertical="center" wrapText="1"/>
    </xf>
    <xf numFmtId="1" fontId="9" fillId="3" borderId="1" xfId="0" applyNumberFormat="1" applyFont="1" applyFill="1" applyBorder="1" applyAlignment="1">
      <alignment horizontal="center" vertical="center" wrapText="1"/>
    </xf>
    <xf numFmtId="44" fontId="9" fillId="3" borderId="1" xfId="2" applyFont="1" applyFill="1" applyBorder="1" applyAlignment="1">
      <alignment horizontal="center" vertical="center" wrapText="1"/>
    </xf>
    <xf numFmtId="164" fontId="9" fillId="3" borderId="1" xfId="1" applyFont="1" applyFill="1" applyBorder="1" applyAlignment="1">
      <alignment horizontal="center" vertical="center" wrapText="1"/>
    </xf>
    <xf numFmtId="14" fontId="4" fillId="0" borderId="1" xfId="0" applyNumberFormat="1" applyFont="1" applyBorder="1" applyAlignment="1">
      <alignment horizontal="center" vertical="center" wrapText="1"/>
    </xf>
    <xf numFmtId="0" fontId="2" fillId="0" borderId="4" xfId="0" applyFont="1" applyBorder="1" applyAlignment="1">
      <alignment wrapText="1"/>
    </xf>
    <xf numFmtId="0" fontId="2" fillId="0" borderId="4" xfId="0" applyFont="1" applyBorder="1" applyAlignment="1">
      <alignment horizontal="center"/>
    </xf>
    <xf numFmtId="0" fontId="2" fillId="0" borderId="4" xfId="0" applyFont="1" applyBorder="1"/>
    <xf numFmtId="164" fontId="2" fillId="0" borderId="4" xfId="1" applyFont="1" applyBorder="1" applyAlignment="1">
      <alignment vertical="center"/>
    </xf>
    <xf numFmtId="0" fontId="11" fillId="0" borderId="1" xfId="0" applyFont="1" applyBorder="1"/>
    <xf numFmtId="4" fontId="2" fillId="0" borderId="0" xfId="0" applyNumberFormat="1" applyFont="1" applyAlignment="1">
      <alignment horizontal="center" vertical="center"/>
    </xf>
    <xf numFmtId="14" fontId="2" fillId="0" borderId="1" xfId="0" applyNumberFormat="1" applyFont="1" applyBorder="1" applyAlignment="1">
      <alignment vertical="center"/>
    </xf>
    <xf numFmtId="14" fontId="2" fillId="0" borderId="1" xfId="0" applyNumberFormat="1" applyFont="1" applyBorder="1" applyAlignment="1">
      <alignment vertical="center" wrapText="1"/>
    </xf>
    <xf numFmtId="164" fontId="2" fillId="0" borderId="1" xfId="1" applyFont="1" applyFill="1" applyBorder="1" applyAlignment="1">
      <alignment vertical="center"/>
    </xf>
    <xf numFmtId="14" fontId="2" fillId="0" borderId="4" xfId="0" applyNumberFormat="1" applyFont="1" applyBorder="1" applyAlignment="1">
      <alignment horizontal="center" vertical="center" wrapText="1"/>
    </xf>
    <xf numFmtId="164" fontId="2" fillId="0" borderId="1" xfId="0" applyNumberFormat="1" applyFont="1" applyBorder="1" applyAlignment="1">
      <alignment vertical="center"/>
    </xf>
    <xf numFmtId="164" fontId="2" fillId="0" borderId="0" xfId="1" applyFont="1" applyAlignment="1">
      <alignment vertical="center"/>
    </xf>
    <xf numFmtId="0" fontId="2" fillId="0" borderId="0" xfId="0" applyFont="1" applyAlignment="1">
      <alignment horizontal="center" vertical="center" wrapText="1"/>
    </xf>
    <xf numFmtId="49" fontId="2" fillId="0" borderId="1" xfId="0" applyNumberFormat="1" applyFont="1" applyBorder="1" applyAlignment="1">
      <alignment wrapText="1"/>
    </xf>
    <xf numFmtId="14" fontId="2" fillId="0" borderId="1" xfId="0" applyNumberFormat="1" applyFont="1" applyBorder="1"/>
    <xf numFmtId="16" fontId="2" fillId="0" borderId="1" xfId="0" applyNumberFormat="1" applyFont="1" applyBorder="1" applyAlignment="1">
      <alignment horizontal="center"/>
    </xf>
    <xf numFmtId="0" fontId="2" fillId="0" borderId="2" xfId="0" applyFont="1" applyBorder="1" applyAlignment="1">
      <alignment horizontal="left" vertical="center"/>
    </xf>
    <xf numFmtId="0" fontId="2" fillId="0" borderId="2" xfId="0" applyFont="1" applyBorder="1" applyAlignment="1">
      <alignment horizontal="center"/>
    </xf>
    <xf numFmtId="164" fontId="2" fillId="0" borderId="2" xfId="1" applyFont="1" applyFill="1" applyBorder="1" applyAlignment="1">
      <alignment vertical="center"/>
    </xf>
    <xf numFmtId="14" fontId="2" fillId="0" borderId="2" xfId="0" applyNumberFormat="1" applyFont="1" applyBorder="1" applyAlignment="1">
      <alignment horizontal="center" vertical="center" wrapText="1"/>
    </xf>
    <xf numFmtId="0" fontId="5" fillId="0" borderId="0" xfId="0" applyFont="1" applyAlignment="1">
      <alignment wrapText="1"/>
    </xf>
    <xf numFmtId="0" fontId="4" fillId="0" borderId="5" xfId="0" applyFont="1" applyBorder="1" applyAlignment="1">
      <alignment horizontal="left" vertical="center" wrapText="1"/>
    </xf>
    <xf numFmtId="0" fontId="4" fillId="0" borderId="4" xfId="0" applyFont="1" applyBorder="1" applyAlignment="1">
      <alignment wrapText="1"/>
    </xf>
    <xf numFmtId="164" fontId="2" fillId="0" borderId="4" xfId="1" applyFont="1" applyBorder="1" applyAlignment="1">
      <alignment horizontal="left" vertical="center"/>
    </xf>
    <xf numFmtId="0" fontId="4" fillId="0" borderId="4" xfId="0" applyFont="1" applyBorder="1" applyAlignment="1">
      <alignment horizontal="left" vertical="center" wrapText="1"/>
    </xf>
    <xf numFmtId="0" fontId="5" fillId="0" borderId="1" xfId="0" applyFont="1" applyBorder="1"/>
    <xf numFmtId="14" fontId="2" fillId="0" borderId="4" xfId="0" applyNumberFormat="1" applyFont="1" applyBorder="1"/>
    <xf numFmtId="164" fontId="2" fillId="0" borderId="0" xfId="1" applyFont="1"/>
    <xf numFmtId="164" fontId="2" fillId="0" borderId="1" xfId="1" applyFont="1" applyBorder="1"/>
  </cellXfs>
  <cellStyles count="3">
    <cellStyle name="Migliaia" xfId="1" builtinId="3"/>
    <cellStyle name="Normale"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3"/>
  <sheetViews>
    <sheetView topLeftCell="I1" zoomScale="90" zoomScaleNormal="90" workbookViewId="0">
      <pane ySplit="1" topLeftCell="A2" activePane="bottomLeft" state="frozen"/>
      <selection activeCell="B1" sqref="B1"/>
      <selection pane="bottomLeft" activeCell="R1" sqref="R1"/>
    </sheetView>
  </sheetViews>
  <sheetFormatPr defaultColWidth="25.5703125" defaultRowHeight="15" x14ac:dyDescent="0.25"/>
  <cols>
    <col min="1" max="3" width="14" style="1" customWidth="1"/>
    <col min="4" max="4" width="12.7109375" style="7" customWidth="1"/>
    <col min="5" max="5" width="13.85546875" style="1" bestFit="1" customWidth="1"/>
    <col min="6" max="6" width="9.28515625" style="1" customWidth="1"/>
    <col min="7" max="7" width="15.7109375" style="1" bestFit="1" customWidth="1"/>
    <col min="8" max="8" width="75.7109375" style="9" customWidth="1"/>
    <col min="9" max="9" width="12.85546875" style="7" customWidth="1"/>
    <col min="10" max="10" width="34.5703125" style="1" customWidth="1"/>
    <col min="11" max="11" width="6.140625" style="7" customWidth="1"/>
    <col min="12" max="12" width="39.7109375" style="1" bestFit="1" customWidth="1"/>
    <col min="13" max="13" width="18.28515625" style="7" bestFit="1" customWidth="1"/>
    <col min="14" max="14" width="14.5703125" style="30" customWidth="1"/>
    <col min="15" max="16" width="11.85546875" style="30" bestFit="1" customWidth="1"/>
    <col min="17" max="17" width="12.85546875" style="30" bestFit="1" customWidth="1"/>
    <col min="18" max="18" width="17" style="69" customWidth="1"/>
    <col min="19" max="19" width="17.42578125" style="70" bestFit="1" customWidth="1"/>
    <col min="20" max="16384" width="25.5703125" style="1"/>
  </cols>
  <sheetData>
    <row r="1" spans="1:20" s="7" customFormat="1" ht="45" x14ac:dyDescent="0.25">
      <c r="A1" s="53" t="s">
        <v>18</v>
      </c>
      <c r="B1" s="53" t="s">
        <v>20</v>
      </c>
      <c r="C1" s="53" t="s">
        <v>0</v>
      </c>
      <c r="D1" s="53" t="s">
        <v>16</v>
      </c>
      <c r="E1" s="53" t="s">
        <v>1</v>
      </c>
      <c r="F1" s="53" t="s">
        <v>2</v>
      </c>
      <c r="G1" s="53" t="s">
        <v>14</v>
      </c>
      <c r="H1" s="53" t="s">
        <v>3</v>
      </c>
      <c r="I1" s="53" t="s">
        <v>12</v>
      </c>
      <c r="J1" s="53" t="s">
        <v>15</v>
      </c>
      <c r="K1" s="53" t="s">
        <v>11</v>
      </c>
      <c r="L1" s="53" t="s">
        <v>4</v>
      </c>
      <c r="M1" s="53" t="s">
        <v>22</v>
      </c>
      <c r="N1" s="53" t="s">
        <v>5</v>
      </c>
      <c r="O1" s="53" t="s">
        <v>6</v>
      </c>
      <c r="P1" s="53" t="s">
        <v>10</v>
      </c>
      <c r="Q1" s="53" t="s">
        <v>7</v>
      </c>
      <c r="R1" s="53" t="s">
        <v>8</v>
      </c>
      <c r="S1" s="53" t="s">
        <v>9</v>
      </c>
    </row>
    <row r="2" spans="1:20" s="22" customFormat="1" ht="33.75" x14ac:dyDescent="0.25">
      <c r="A2" s="14" t="s">
        <v>25</v>
      </c>
      <c r="B2" s="21">
        <v>45665</v>
      </c>
      <c r="C2" s="27" t="s">
        <v>26</v>
      </c>
      <c r="D2" s="23">
        <v>45680</v>
      </c>
      <c r="E2" s="28" t="s">
        <v>27</v>
      </c>
      <c r="F2" s="15"/>
      <c r="G2" s="24" t="s">
        <v>21</v>
      </c>
      <c r="H2" s="17" t="s">
        <v>24</v>
      </c>
      <c r="I2" s="14">
        <v>1</v>
      </c>
      <c r="J2" s="18" t="s">
        <v>19</v>
      </c>
      <c r="K2" s="14">
        <v>1</v>
      </c>
      <c r="L2" s="18" t="s">
        <v>19</v>
      </c>
      <c r="M2" s="14">
        <v>365</v>
      </c>
      <c r="N2" s="25">
        <v>1356.48</v>
      </c>
      <c r="O2" s="25">
        <v>0</v>
      </c>
      <c r="P2" s="25">
        <f>+N2*22%</f>
        <v>298.42560000000003</v>
      </c>
      <c r="Q2" s="25">
        <v>1654.9</v>
      </c>
      <c r="R2" s="16">
        <f>237.76+461.42+241.18+236.56</f>
        <v>1176.92</v>
      </c>
      <c r="S2" s="57" t="s">
        <v>440</v>
      </c>
      <c r="T2" s="26"/>
    </row>
    <row r="3" spans="1:20" s="22" customFormat="1" ht="33.75" x14ac:dyDescent="0.25">
      <c r="A3" s="14" t="s">
        <v>169</v>
      </c>
      <c r="B3" s="21">
        <v>45666</v>
      </c>
      <c r="C3" s="27" t="s">
        <v>170</v>
      </c>
      <c r="D3" s="23">
        <v>45693</v>
      </c>
      <c r="E3" s="28" t="s">
        <v>171</v>
      </c>
      <c r="F3" s="15"/>
      <c r="G3" s="24" t="s">
        <v>23</v>
      </c>
      <c r="H3" s="17" t="s">
        <v>172</v>
      </c>
      <c r="I3" s="14">
        <v>1</v>
      </c>
      <c r="J3" s="18" t="s">
        <v>165</v>
      </c>
      <c r="K3" s="14">
        <v>1</v>
      </c>
      <c r="L3" s="18" t="s">
        <v>165</v>
      </c>
      <c r="M3" s="14">
        <v>2190</v>
      </c>
      <c r="N3" s="25">
        <v>76960</v>
      </c>
      <c r="O3" s="25"/>
      <c r="P3" s="25">
        <f>N3*22%</f>
        <v>16931.2</v>
      </c>
      <c r="Q3" s="25">
        <f>N3+P3</f>
        <v>93891.199999999997</v>
      </c>
      <c r="R3" s="16">
        <f>1400+4176+556.8</f>
        <v>6132.8</v>
      </c>
      <c r="S3" s="57" t="s">
        <v>441</v>
      </c>
      <c r="T3" s="26"/>
    </row>
    <row r="4" spans="1:20" s="22" customFormat="1" ht="22.5" x14ac:dyDescent="0.25">
      <c r="A4" s="14" t="s">
        <v>223</v>
      </c>
      <c r="B4" s="21">
        <v>45666</v>
      </c>
      <c r="C4" s="27" t="s">
        <v>224</v>
      </c>
      <c r="D4" s="23">
        <v>45678</v>
      </c>
      <c r="E4" s="28" t="s">
        <v>225</v>
      </c>
      <c r="F4" s="15"/>
      <c r="G4" s="24" t="s">
        <v>21</v>
      </c>
      <c r="H4" s="17" t="s">
        <v>226</v>
      </c>
      <c r="I4" s="14">
        <v>1</v>
      </c>
      <c r="J4" s="18" t="s">
        <v>227</v>
      </c>
      <c r="K4" s="14">
        <v>1</v>
      </c>
      <c r="L4" s="18" t="s">
        <v>228</v>
      </c>
      <c r="M4" s="14"/>
      <c r="N4" s="25"/>
      <c r="O4" s="25"/>
      <c r="P4" s="25"/>
      <c r="Q4" s="25"/>
      <c r="R4" s="16"/>
      <c r="S4" s="15"/>
      <c r="T4" s="26"/>
    </row>
    <row r="5" spans="1:20" s="30" customFormat="1" ht="42.6" customHeight="1" x14ac:dyDescent="0.25">
      <c r="A5" s="14" t="s">
        <v>28</v>
      </c>
      <c r="B5" s="23">
        <v>45673</v>
      </c>
      <c r="C5" s="27" t="s">
        <v>29</v>
      </c>
      <c r="D5" s="23">
        <v>45680</v>
      </c>
      <c r="E5" s="28" t="s">
        <v>30</v>
      </c>
      <c r="F5" s="28"/>
      <c r="G5" s="24" t="s">
        <v>23</v>
      </c>
      <c r="H5" s="13" t="s">
        <v>160</v>
      </c>
      <c r="I5" s="27">
        <v>1</v>
      </c>
      <c r="J5" s="29" t="s">
        <v>31</v>
      </c>
      <c r="K5" s="27">
        <v>1</v>
      </c>
      <c r="L5" s="29" t="s">
        <v>31</v>
      </c>
      <c r="M5" s="27">
        <v>15</v>
      </c>
      <c r="N5" s="25">
        <v>4900</v>
      </c>
      <c r="O5" s="25">
        <v>0</v>
      </c>
      <c r="P5" s="25">
        <f>+N5*22%</f>
        <v>1078</v>
      </c>
      <c r="Q5" s="25">
        <v>5978</v>
      </c>
      <c r="R5" s="25">
        <v>4900</v>
      </c>
      <c r="S5" s="21">
        <v>45793</v>
      </c>
      <c r="T5" s="26"/>
    </row>
    <row r="6" spans="1:20" s="30" customFormat="1" x14ac:dyDescent="0.25">
      <c r="A6" s="14" t="s">
        <v>230</v>
      </c>
      <c r="B6" s="23">
        <v>45686</v>
      </c>
      <c r="C6" s="27" t="s">
        <v>229</v>
      </c>
      <c r="D6" s="31"/>
      <c r="E6" s="32"/>
      <c r="F6" s="32"/>
      <c r="G6" s="24"/>
      <c r="H6" s="33" t="s">
        <v>226</v>
      </c>
      <c r="I6" s="27"/>
      <c r="J6" s="29"/>
      <c r="K6" s="27"/>
      <c r="L6" s="29"/>
      <c r="M6" s="27"/>
      <c r="N6" s="25"/>
      <c r="O6" s="25"/>
      <c r="P6" s="25"/>
      <c r="Q6" s="25"/>
      <c r="R6" s="25"/>
      <c r="S6" s="21"/>
      <c r="T6" s="26"/>
    </row>
    <row r="7" spans="1:20" s="30" customFormat="1" x14ac:dyDescent="0.25">
      <c r="A7" s="14"/>
      <c r="B7" s="23"/>
      <c r="C7" s="27" t="s">
        <v>231</v>
      </c>
      <c r="D7" s="31"/>
      <c r="E7" s="32"/>
      <c r="F7" s="32"/>
      <c r="G7" s="24"/>
      <c r="H7" s="33" t="s">
        <v>226</v>
      </c>
      <c r="I7" s="27"/>
      <c r="J7" s="29"/>
      <c r="K7" s="27"/>
      <c r="L7" s="29"/>
      <c r="M7" s="27"/>
      <c r="N7" s="25"/>
      <c r="O7" s="25"/>
      <c r="P7" s="25"/>
      <c r="Q7" s="25"/>
      <c r="R7" s="25"/>
      <c r="S7" s="21"/>
      <c r="T7" s="26"/>
    </row>
    <row r="8" spans="1:20" s="30" customFormat="1" ht="45" x14ac:dyDescent="0.25">
      <c r="A8" s="14" t="s">
        <v>124</v>
      </c>
      <c r="B8" s="23">
        <v>45679</v>
      </c>
      <c r="C8" s="27" t="s">
        <v>121</v>
      </c>
      <c r="D8" s="31">
        <v>45692</v>
      </c>
      <c r="E8" s="32" t="s">
        <v>122</v>
      </c>
      <c r="F8" s="32"/>
      <c r="G8" s="24" t="s">
        <v>55</v>
      </c>
      <c r="H8" s="33" t="s">
        <v>161</v>
      </c>
      <c r="I8" s="27">
        <v>1</v>
      </c>
      <c r="J8" s="29" t="s">
        <v>123</v>
      </c>
      <c r="K8" s="27">
        <v>1</v>
      </c>
      <c r="L8" s="29" t="s">
        <v>123</v>
      </c>
      <c r="M8" s="27">
        <v>15</v>
      </c>
      <c r="N8" s="25">
        <v>1880</v>
      </c>
      <c r="O8" s="25">
        <v>0</v>
      </c>
      <c r="P8" s="25">
        <v>413.6</v>
      </c>
      <c r="Q8" s="25">
        <v>2293.6</v>
      </c>
      <c r="R8" s="25">
        <v>1680</v>
      </c>
      <c r="S8" s="21">
        <v>45748</v>
      </c>
      <c r="T8" s="26"/>
    </row>
    <row r="9" spans="1:20" s="30" customFormat="1" ht="56.25" x14ac:dyDescent="0.25">
      <c r="A9" s="14" t="s">
        <v>129</v>
      </c>
      <c r="B9" s="23">
        <v>45686</v>
      </c>
      <c r="C9" s="27" t="s">
        <v>127</v>
      </c>
      <c r="D9" s="31">
        <v>45701</v>
      </c>
      <c r="E9" s="32" t="s">
        <v>128</v>
      </c>
      <c r="F9" s="32"/>
      <c r="G9" s="24" t="s">
        <v>17</v>
      </c>
      <c r="H9" s="33" t="s">
        <v>125</v>
      </c>
      <c r="I9" s="27">
        <v>1</v>
      </c>
      <c r="J9" s="29" t="s">
        <v>126</v>
      </c>
      <c r="K9" s="27">
        <v>1</v>
      </c>
      <c r="L9" s="29" t="s">
        <v>126</v>
      </c>
      <c r="M9" s="27">
        <v>360</v>
      </c>
      <c r="N9" s="25">
        <v>2500</v>
      </c>
      <c r="O9" s="25">
        <v>0</v>
      </c>
      <c r="P9" s="25">
        <v>550</v>
      </c>
      <c r="Q9" s="25">
        <v>3050</v>
      </c>
      <c r="R9" s="25">
        <v>2500</v>
      </c>
      <c r="S9" s="21">
        <v>45898</v>
      </c>
      <c r="T9" s="26"/>
    </row>
    <row r="10" spans="1:20" s="34" customFormat="1" ht="45" x14ac:dyDescent="0.25">
      <c r="A10" s="27" t="s">
        <v>35</v>
      </c>
      <c r="B10" s="23">
        <v>45680</v>
      </c>
      <c r="C10" s="27" t="s">
        <v>34</v>
      </c>
      <c r="D10" s="31">
        <v>45686</v>
      </c>
      <c r="E10" s="32" t="s">
        <v>33</v>
      </c>
      <c r="F10" s="32"/>
      <c r="G10" s="24" t="s">
        <v>17</v>
      </c>
      <c r="H10" s="33" t="s">
        <v>162</v>
      </c>
      <c r="I10" s="27">
        <v>1</v>
      </c>
      <c r="J10" s="29" t="s">
        <v>32</v>
      </c>
      <c r="K10" s="27">
        <v>1</v>
      </c>
      <c r="L10" s="29" t="s">
        <v>32</v>
      </c>
      <c r="M10" s="14">
        <v>25</v>
      </c>
      <c r="N10" s="25">
        <v>3500</v>
      </c>
      <c r="O10" s="25">
        <v>0</v>
      </c>
      <c r="P10" s="25">
        <f>+N10*22%</f>
        <v>770</v>
      </c>
      <c r="Q10" s="25">
        <v>4270</v>
      </c>
      <c r="R10" s="25">
        <v>3500</v>
      </c>
      <c r="S10" s="21">
        <v>45777</v>
      </c>
      <c r="T10" s="26"/>
    </row>
    <row r="11" spans="1:20" s="34" customFormat="1" ht="40.15" customHeight="1" x14ac:dyDescent="0.25">
      <c r="A11" s="27" t="s">
        <v>41</v>
      </c>
      <c r="B11" s="23">
        <v>45694</v>
      </c>
      <c r="C11" s="27" t="s">
        <v>38</v>
      </c>
      <c r="D11" s="31">
        <v>45700</v>
      </c>
      <c r="E11" s="32" t="s">
        <v>39</v>
      </c>
      <c r="F11" s="32"/>
      <c r="G11" s="24" t="s">
        <v>37</v>
      </c>
      <c r="H11" s="33" t="s">
        <v>36</v>
      </c>
      <c r="I11" s="27">
        <v>1</v>
      </c>
      <c r="J11" s="29" t="s">
        <v>40</v>
      </c>
      <c r="K11" s="14">
        <v>1</v>
      </c>
      <c r="L11" s="29" t="s">
        <v>40</v>
      </c>
      <c r="M11" s="14">
        <v>240</v>
      </c>
      <c r="N11" s="25">
        <v>9333.33</v>
      </c>
      <c r="O11" s="25">
        <v>0</v>
      </c>
      <c r="P11" s="25">
        <f>+N11*5%</f>
        <v>466.66650000000004</v>
      </c>
      <c r="Q11" s="25">
        <v>9800</v>
      </c>
      <c r="R11" s="25">
        <f>2952.38+6700</f>
        <v>9652.380000000001</v>
      </c>
      <c r="S11" s="21" t="s">
        <v>441</v>
      </c>
      <c r="T11" s="26"/>
    </row>
    <row r="12" spans="1:20" s="34" customFormat="1" ht="45" customHeight="1" x14ac:dyDescent="0.25">
      <c r="A12" s="27" t="s">
        <v>43</v>
      </c>
      <c r="B12" s="23">
        <v>45694</v>
      </c>
      <c r="C12" s="27" t="s">
        <v>44</v>
      </c>
      <c r="D12" s="31">
        <v>45702</v>
      </c>
      <c r="E12" s="32" t="s">
        <v>316</v>
      </c>
      <c r="F12" s="32"/>
      <c r="G12" s="24" t="s">
        <v>17</v>
      </c>
      <c r="H12" s="33" t="s">
        <v>42</v>
      </c>
      <c r="I12" s="27">
        <v>2</v>
      </c>
      <c r="J12" s="29" t="s">
        <v>46</v>
      </c>
      <c r="K12" s="14">
        <v>2</v>
      </c>
      <c r="L12" s="29" t="s">
        <v>45</v>
      </c>
      <c r="M12" s="14">
        <v>25</v>
      </c>
      <c r="N12" s="25">
        <v>2000</v>
      </c>
      <c r="O12" s="25">
        <v>0</v>
      </c>
      <c r="P12" s="25">
        <f>+N12*22%</f>
        <v>440</v>
      </c>
      <c r="Q12" s="25">
        <v>2440</v>
      </c>
      <c r="R12" s="25">
        <v>2000</v>
      </c>
      <c r="S12" s="21">
        <v>45777</v>
      </c>
      <c r="T12" s="26"/>
    </row>
    <row r="13" spans="1:20" s="30" customFormat="1" ht="46.9" customHeight="1" x14ac:dyDescent="0.25">
      <c r="A13" s="27" t="s">
        <v>49</v>
      </c>
      <c r="B13" s="23">
        <v>45702</v>
      </c>
      <c r="C13" s="27" t="s">
        <v>51</v>
      </c>
      <c r="D13" s="23">
        <v>45707</v>
      </c>
      <c r="E13" s="28" t="s">
        <v>48</v>
      </c>
      <c r="F13" s="28"/>
      <c r="G13" s="24" t="s">
        <v>23</v>
      </c>
      <c r="H13" s="13" t="s">
        <v>47</v>
      </c>
      <c r="I13" s="27">
        <v>1</v>
      </c>
      <c r="J13" s="29" t="s">
        <v>50</v>
      </c>
      <c r="K13" s="27">
        <v>1</v>
      </c>
      <c r="L13" s="29" t="s">
        <v>93</v>
      </c>
      <c r="M13" s="27">
        <v>15</v>
      </c>
      <c r="N13" s="25">
        <v>5600</v>
      </c>
      <c r="O13" s="25">
        <v>0</v>
      </c>
      <c r="P13" s="25">
        <f>+N13*22%</f>
        <v>1232</v>
      </c>
      <c r="Q13" s="25">
        <v>6832</v>
      </c>
      <c r="R13" s="25">
        <v>5600</v>
      </c>
      <c r="S13" s="21">
        <v>45767</v>
      </c>
      <c r="T13" s="26"/>
    </row>
    <row r="14" spans="1:20" s="30" customFormat="1" x14ac:dyDescent="0.25">
      <c r="A14" s="27"/>
      <c r="B14" s="23"/>
      <c r="C14" s="27" t="s">
        <v>232</v>
      </c>
      <c r="D14" s="23"/>
      <c r="E14" s="28"/>
      <c r="F14" s="28"/>
      <c r="G14" s="24" t="s">
        <v>55</v>
      </c>
      <c r="H14" s="13" t="s">
        <v>226</v>
      </c>
      <c r="I14" s="27"/>
      <c r="J14" s="29"/>
      <c r="K14" s="27"/>
      <c r="L14" s="29"/>
      <c r="M14" s="27"/>
      <c r="N14" s="25"/>
      <c r="O14" s="25"/>
      <c r="P14" s="25"/>
      <c r="Q14" s="25"/>
      <c r="R14" s="25"/>
      <c r="S14" s="21"/>
      <c r="T14" s="26"/>
    </row>
    <row r="15" spans="1:20" s="30" customFormat="1" ht="78.75" x14ac:dyDescent="0.25">
      <c r="A15" s="27" t="s">
        <v>53</v>
      </c>
      <c r="B15" s="23">
        <v>45698</v>
      </c>
      <c r="C15" s="27" t="s">
        <v>52</v>
      </c>
      <c r="D15" s="23">
        <v>45713</v>
      </c>
      <c r="E15" s="28" t="s">
        <v>56</v>
      </c>
      <c r="F15" s="28"/>
      <c r="G15" s="24" t="s">
        <v>55</v>
      </c>
      <c r="H15" s="13" t="s">
        <v>54</v>
      </c>
      <c r="I15" s="27">
        <v>4</v>
      </c>
      <c r="J15" s="29" t="s">
        <v>58</v>
      </c>
      <c r="K15" s="27">
        <v>3</v>
      </c>
      <c r="L15" s="37" t="s">
        <v>57</v>
      </c>
      <c r="M15" s="27">
        <v>60</v>
      </c>
      <c r="N15" s="25">
        <v>10425</v>
      </c>
      <c r="O15" s="25">
        <v>0</v>
      </c>
      <c r="P15" s="25">
        <v>0</v>
      </c>
      <c r="Q15" s="25">
        <v>10425</v>
      </c>
      <c r="R15" s="25">
        <v>10425</v>
      </c>
      <c r="S15" s="21">
        <v>45777</v>
      </c>
      <c r="T15" s="26"/>
    </row>
    <row r="16" spans="1:20" s="30" customFormat="1" ht="33.75" x14ac:dyDescent="0.25">
      <c r="A16" s="27" t="s">
        <v>62</v>
      </c>
      <c r="B16" s="23">
        <v>45700</v>
      </c>
      <c r="C16" s="27" t="s">
        <v>59</v>
      </c>
      <c r="D16" s="23">
        <v>45706</v>
      </c>
      <c r="E16" s="28" t="s">
        <v>60</v>
      </c>
      <c r="F16" s="28"/>
      <c r="G16" s="24" t="s">
        <v>23</v>
      </c>
      <c r="H16" s="13" t="s">
        <v>168</v>
      </c>
      <c r="I16" s="27">
        <v>1</v>
      </c>
      <c r="J16" s="29" t="s">
        <v>61</v>
      </c>
      <c r="K16" s="27">
        <v>1</v>
      </c>
      <c r="L16" s="28" t="s">
        <v>61</v>
      </c>
      <c r="M16" s="27">
        <v>15</v>
      </c>
      <c r="N16" s="25">
        <v>2500</v>
      </c>
      <c r="O16" s="25">
        <v>0</v>
      </c>
      <c r="P16" s="25">
        <f>+N16*22%</f>
        <v>550</v>
      </c>
      <c r="Q16" s="25">
        <v>3050</v>
      </c>
      <c r="R16" s="25">
        <v>2500</v>
      </c>
      <c r="S16" s="21">
        <v>45793</v>
      </c>
      <c r="T16" s="26"/>
    </row>
    <row r="17" spans="1:20" s="30" customFormat="1" ht="33.75" x14ac:dyDescent="0.25">
      <c r="A17" s="27" t="s">
        <v>67</v>
      </c>
      <c r="B17" s="23">
        <v>45700</v>
      </c>
      <c r="C17" s="27" t="s">
        <v>65</v>
      </c>
      <c r="D17" s="23">
        <v>45721</v>
      </c>
      <c r="E17" s="28" t="s">
        <v>66</v>
      </c>
      <c r="F17" s="28"/>
      <c r="G17" s="24" t="s">
        <v>63</v>
      </c>
      <c r="H17" s="13" t="s">
        <v>166</v>
      </c>
      <c r="I17" s="27">
        <v>1</v>
      </c>
      <c r="J17" s="29" t="s">
        <v>64</v>
      </c>
      <c r="K17" s="27">
        <v>1</v>
      </c>
      <c r="L17" s="29" t="s">
        <v>64</v>
      </c>
      <c r="M17" s="27">
        <v>180</v>
      </c>
      <c r="N17" s="25">
        <v>4170</v>
      </c>
      <c r="O17" s="25">
        <v>0</v>
      </c>
      <c r="P17" s="25">
        <f>+N17*22%</f>
        <v>917.4</v>
      </c>
      <c r="Q17" s="25">
        <v>5087.3999999999996</v>
      </c>
      <c r="R17" s="25">
        <v>4170</v>
      </c>
      <c r="S17" s="21">
        <v>45856</v>
      </c>
      <c r="T17" s="26"/>
    </row>
    <row r="18" spans="1:20" s="30" customFormat="1" ht="22.5" x14ac:dyDescent="0.25">
      <c r="A18" s="27" t="s">
        <v>102</v>
      </c>
      <c r="B18" s="23">
        <v>45708</v>
      </c>
      <c r="C18" s="27" t="s">
        <v>70</v>
      </c>
      <c r="D18" s="23">
        <v>45712</v>
      </c>
      <c r="E18" s="28" t="s">
        <v>69</v>
      </c>
      <c r="F18" s="28"/>
      <c r="G18" s="24" t="s">
        <v>37</v>
      </c>
      <c r="H18" s="13" t="s">
        <v>167</v>
      </c>
      <c r="I18" s="27">
        <v>1</v>
      </c>
      <c r="J18" s="29" t="s">
        <v>68</v>
      </c>
      <c r="K18" s="27">
        <v>1</v>
      </c>
      <c r="L18" s="29" t="s">
        <v>68</v>
      </c>
      <c r="M18" s="27">
        <v>15</v>
      </c>
      <c r="N18" s="25">
        <v>600</v>
      </c>
      <c r="O18" s="25">
        <v>0</v>
      </c>
      <c r="P18" s="25">
        <f>+N18*22%</f>
        <v>132</v>
      </c>
      <c r="Q18" s="25">
        <v>732</v>
      </c>
      <c r="R18" s="25">
        <v>600</v>
      </c>
      <c r="S18" s="21">
        <v>45748</v>
      </c>
      <c r="T18" s="26"/>
    </row>
    <row r="19" spans="1:20" s="30" customFormat="1" ht="90" x14ac:dyDescent="0.25">
      <c r="A19" s="27" t="s">
        <v>95</v>
      </c>
      <c r="B19" s="23">
        <v>45707</v>
      </c>
      <c r="C19" s="27" t="s">
        <v>94</v>
      </c>
      <c r="D19" s="23">
        <v>45722</v>
      </c>
      <c r="E19" s="28" t="s">
        <v>136</v>
      </c>
      <c r="F19" s="28"/>
      <c r="G19" s="24" t="s">
        <v>55</v>
      </c>
      <c r="H19" s="13" t="s">
        <v>158</v>
      </c>
      <c r="I19" s="27">
        <v>1</v>
      </c>
      <c r="J19" s="29" t="s">
        <v>32</v>
      </c>
      <c r="K19" s="27">
        <v>1</v>
      </c>
      <c r="L19" s="29" t="s">
        <v>32</v>
      </c>
      <c r="M19" s="27">
        <v>25</v>
      </c>
      <c r="N19" s="25">
        <v>4500</v>
      </c>
      <c r="O19" s="25"/>
      <c r="P19" s="25">
        <f>+N19*22%</f>
        <v>990</v>
      </c>
      <c r="Q19" s="25">
        <f>N19+P19</f>
        <v>5490</v>
      </c>
      <c r="R19" s="25">
        <v>4500</v>
      </c>
      <c r="S19" s="21">
        <v>45868</v>
      </c>
      <c r="T19" s="26"/>
    </row>
    <row r="20" spans="1:20" s="30" customFormat="1" x14ac:dyDescent="0.25">
      <c r="A20" s="27"/>
      <c r="B20" s="23"/>
      <c r="C20" s="27" t="s">
        <v>233</v>
      </c>
      <c r="D20" s="23"/>
      <c r="E20" s="28"/>
      <c r="F20" s="28"/>
      <c r="G20" s="24"/>
      <c r="H20" s="13" t="s">
        <v>226</v>
      </c>
      <c r="I20" s="27"/>
      <c r="J20" s="29"/>
      <c r="K20" s="27"/>
      <c r="L20" s="29"/>
      <c r="M20" s="27"/>
      <c r="N20" s="25"/>
      <c r="O20" s="25"/>
      <c r="P20" s="25"/>
      <c r="Q20" s="25"/>
      <c r="R20" s="25"/>
      <c r="S20" s="21"/>
      <c r="T20" s="26"/>
    </row>
    <row r="21" spans="1:20" s="30" customFormat="1" ht="75" x14ac:dyDescent="0.25">
      <c r="A21" s="27" t="s">
        <v>134</v>
      </c>
      <c r="B21" s="23">
        <v>45716</v>
      </c>
      <c r="C21" s="27" t="s">
        <v>130</v>
      </c>
      <c r="D21" s="23" t="s">
        <v>131</v>
      </c>
      <c r="E21" s="28" t="s">
        <v>135</v>
      </c>
      <c r="F21" s="28"/>
      <c r="G21" s="24" t="s">
        <v>23</v>
      </c>
      <c r="H21" s="13" t="s">
        <v>157</v>
      </c>
      <c r="I21" s="27">
        <v>4</v>
      </c>
      <c r="J21" s="29" t="s">
        <v>133</v>
      </c>
      <c r="K21" s="27">
        <v>2</v>
      </c>
      <c r="L21" s="29" t="s">
        <v>132</v>
      </c>
      <c r="M21" s="27">
        <v>15</v>
      </c>
      <c r="N21" s="25">
        <v>1150</v>
      </c>
      <c r="O21" s="25"/>
      <c r="P21" s="25">
        <f>+N21*22%</f>
        <v>253</v>
      </c>
      <c r="Q21" s="25">
        <v>1403</v>
      </c>
      <c r="R21" s="25">
        <v>1150</v>
      </c>
      <c r="S21" s="21">
        <v>45932</v>
      </c>
      <c r="T21" s="26"/>
    </row>
    <row r="22" spans="1:20" s="30" customFormat="1" ht="22.5" x14ac:dyDescent="0.25">
      <c r="A22" s="36" t="s">
        <v>96</v>
      </c>
      <c r="B22" s="23">
        <v>45716</v>
      </c>
      <c r="C22" s="27" t="s">
        <v>97</v>
      </c>
      <c r="D22" s="23">
        <v>45737</v>
      </c>
      <c r="E22" s="28" t="s">
        <v>98</v>
      </c>
      <c r="F22" s="28"/>
      <c r="G22" s="24" t="s">
        <v>21</v>
      </c>
      <c r="H22" s="13" t="s">
        <v>99</v>
      </c>
      <c r="I22" s="27">
        <v>1</v>
      </c>
      <c r="J22" s="29" t="s">
        <v>100</v>
      </c>
      <c r="K22" s="27">
        <v>1</v>
      </c>
      <c r="L22" s="28" t="s">
        <v>101</v>
      </c>
      <c r="M22" s="27">
        <v>60</v>
      </c>
      <c r="N22" s="25">
        <v>11611.61</v>
      </c>
      <c r="O22" s="25"/>
      <c r="P22" s="25">
        <v>2488.39</v>
      </c>
      <c r="Q22" s="25">
        <v>14100</v>
      </c>
      <c r="R22" s="25">
        <v>11611.61</v>
      </c>
      <c r="S22" s="21">
        <v>45742</v>
      </c>
      <c r="T22" s="26"/>
    </row>
    <row r="23" spans="1:20" s="30" customFormat="1" x14ac:dyDescent="0.25">
      <c r="A23" s="36"/>
      <c r="B23" s="23"/>
      <c r="C23" s="27" t="s">
        <v>234</v>
      </c>
      <c r="D23" s="23"/>
      <c r="E23" s="28"/>
      <c r="F23" s="28"/>
      <c r="G23" s="24"/>
      <c r="H23" s="13" t="s">
        <v>226</v>
      </c>
      <c r="I23" s="27"/>
      <c r="J23" s="29"/>
      <c r="K23" s="27"/>
      <c r="L23" s="28"/>
      <c r="M23" s="27"/>
      <c r="N23" s="25"/>
      <c r="O23" s="25"/>
      <c r="P23" s="25"/>
      <c r="Q23" s="25"/>
      <c r="R23" s="25"/>
      <c r="S23" s="21"/>
      <c r="T23" s="26"/>
    </row>
    <row r="24" spans="1:20" s="30" customFormat="1" ht="33.75" x14ac:dyDescent="0.25">
      <c r="A24" s="36" t="s">
        <v>103</v>
      </c>
      <c r="B24" s="23">
        <v>45720</v>
      </c>
      <c r="C24" s="27" t="s">
        <v>104</v>
      </c>
      <c r="D24" s="23">
        <v>45727</v>
      </c>
      <c r="E24" s="28" t="s">
        <v>105</v>
      </c>
      <c r="F24" s="28"/>
      <c r="G24" s="24" t="s">
        <v>21</v>
      </c>
      <c r="H24" s="13" t="s">
        <v>156</v>
      </c>
      <c r="I24" s="27">
        <v>1</v>
      </c>
      <c r="J24" s="28" t="s">
        <v>137</v>
      </c>
      <c r="K24" s="27">
        <v>1</v>
      </c>
      <c r="L24" s="28" t="s">
        <v>137</v>
      </c>
      <c r="M24" s="27">
        <v>60</v>
      </c>
      <c r="N24" s="25">
        <v>4950</v>
      </c>
      <c r="O24" s="25"/>
      <c r="P24" s="25">
        <f>N24*22%</f>
        <v>1089</v>
      </c>
      <c r="Q24" s="25">
        <f>N24+P24</f>
        <v>6039</v>
      </c>
      <c r="R24" s="25">
        <v>4950</v>
      </c>
      <c r="S24" s="21">
        <v>45868</v>
      </c>
      <c r="T24" s="26"/>
    </row>
    <row r="25" spans="1:20" s="30" customFormat="1" x14ac:dyDescent="0.25">
      <c r="A25" s="36" t="s">
        <v>235</v>
      </c>
      <c r="B25" s="23">
        <v>45722</v>
      </c>
      <c r="C25" s="27"/>
      <c r="D25" s="23"/>
      <c r="E25" s="28"/>
      <c r="F25" s="28"/>
      <c r="G25" s="24" t="s">
        <v>55</v>
      </c>
      <c r="H25" s="13" t="s">
        <v>226</v>
      </c>
      <c r="I25" s="27"/>
      <c r="J25" s="28"/>
      <c r="K25" s="27"/>
      <c r="L25" s="28"/>
      <c r="M25" s="27"/>
      <c r="N25" s="25"/>
      <c r="O25" s="25"/>
      <c r="P25" s="25"/>
      <c r="Q25" s="25"/>
      <c r="R25" s="25"/>
      <c r="S25" s="21"/>
      <c r="T25" s="26"/>
    </row>
    <row r="26" spans="1:20" s="30" customFormat="1" ht="78.75" x14ac:dyDescent="0.25">
      <c r="A26" s="36" t="s">
        <v>175</v>
      </c>
      <c r="B26" s="23">
        <v>45814</v>
      </c>
      <c r="C26" s="27" t="s">
        <v>176</v>
      </c>
      <c r="D26" s="23" t="s">
        <v>176</v>
      </c>
      <c r="E26" s="28" t="s">
        <v>176</v>
      </c>
      <c r="F26" s="28"/>
      <c r="G26" s="24" t="s">
        <v>23</v>
      </c>
      <c r="H26" s="13" t="s">
        <v>177</v>
      </c>
      <c r="I26" s="27" t="s">
        <v>176</v>
      </c>
      <c r="J26" s="28" t="s">
        <v>176</v>
      </c>
      <c r="K26" s="27"/>
      <c r="L26" s="28" t="s">
        <v>176</v>
      </c>
      <c r="M26" s="27" t="s">
        <v>176</v>
      </c>
      <c r="N26" s="25" t="s">
        <v>176</v>
      </c>
      <c r="O26" s="25" t="s">
        <v>176</v>
      </c>
      <c r="P26" s="25" t="s">
        <v>176</v>
      </c>
      <c r="Q26" s="25" t="s">
        <v>176</v>
      </c>
      <c r="R26" s="25" t="s">
        <v>176</v>
      </c>
      <c r="S26" s="21" t="s">
        <v>176</v>
      </c>
      <c r="T26" s="26"/>
    </row>
    <row r="27" spans="1:20" s="30" customFormat="1" ht="45" x14ac:dyDescent="0.25">
      <c r="A27" s="36" t="s">
        <v>239</v>
      </c>
      <c r="B27" s="23">
        <v>45743</v>
      </c>
      <c r="C27" s="27" t="s">
        <v>238</v>
      </c>
      <c r="D27" s="23">
        <v>45761</v>
      </c>
      <c r="E27" s="28" t="s">
        <v>237</v>
      </c>
      <c r="F27" s="28"/>
      <c r="G27" s="24" t="s">
        <v>23</v>
      </c>
      <c r="H27" s="13" t="s">
        <v>236</v>
      </c>
      <c r="I27" s="27">
        <v>1</v>
      </c>
      <c r="J27" s="28" t="s">
        <v>93</v>
      </c>
      <c r="K27" s="27">
        <v>1</v>
      </c>
      <c r="L27" s="28" t="s">
        <v>93</v>
      </c>
      <c r="M27" s="27">
        <v>180</v>
      </c>
      <c r="N27" s="25">
        <v>3900</v>
      </c>
      <c r="O27" s="25"/>
      <c r="P27" s="25">
        <v>858</v>
      </c>
      <c r="Q27" s="25">
        <v>4758</v>
      </c>
      <c r="R27" s="25">
        <f>750+1650+1500</f>
        <v>3900</v>
      </c>
      <c r="S27" s="21" t="s">
        <v>442</v>
      </c>
      <c r="T27" s="26"/>
    </row>
    <row r="28" spans="1:20" s="30" customFormat="1" ht="45" x14ac:dyDescent="0.25">
      <c r="A28" s="36" t="s">
        <v>142</v>
      </c>
      <c r="B28" s="23">
        <v>45733</v>
      </c>
      <c r="C28" s="27" t="s">
        <v>138</v>
      </c>
      <c r="D28" s="23">
        <v>45742</v>
      </c>
      <c r="E28" s="28" t="s">
        <v>139</v>
      </c>
      <c r="F28" s="28"/>
      <c r="G28" s="24" t="s">
        <v>17</v>
      </c>
      <c r="H28" s="13" t="s">
        <v>164</v>
      </c>
      <c r="I28" s="27">
        <v>3</v>
      </c>
      <c r="J28" s="29" t="s">
        <v>140</v>
      </c>
      <c r="K28" s="27">
        <v>2</v>
      </c>
      <c r="L28" s="29" t="s">
        <v>141</v>
      </c>
      <c r="M28" s="27">
        <v>25</v>
      </c>
      <c r="N28" s="25">
        <v>3000</v>
      </c>
      <c r="O28" s="25"/>
      <c r="P28" s="25">
        <f t="shared" ref="P28:P52" si="0">N28*22/100</f>
        <v>660</v>
      </c>
      <c r="Q28" s="25">
        <v>3660</v>
      </c>
      <c r="R28" s="25">
        <v>3000</v>
      </c>
      <c r="S28" s="21">
        <v>45868</v>
      </c>
      <c r="T28" s="26"/>
    </row>
    <row r="29" spans="1:20" s="30" customFormat="1" x14ac:dyDescent="0.25">
      <c r="A29" s="36"/>
      <c r="B29" s="23"/>
      <c r="C29" s="27" t="s">
        <v>240</v>
      </c>
      <c r="D29" s="23"/>
      <c r="E29" s="28"/>
      <c r="F29" s="28"/>
      <c r="G29" s="24"/>
      <c r="H29" s="13" t="s">
        <v>226</v>
      </c>
      <c r="I29" s="27"/>
      <c r="J29" s="29"/>
      <c r="K29" s="27"/>
      <c r="L29" s="29"/>
      <c r="M29" s="27"/>
      <c r="N29" s="25"/>
      <c r="O29" s="25"/>
      <c r="P29" s="25"/>
      <c r="Q29" s="25"/>
      <c r="R29" s="25"/>
      <c r="S29" s="21"/>
      <c r="T29" s="26"/>
    </row>
    <row r="30" spans="1:20" s="30" customFormat="1" ht="180" x14ac:dyDescent="0.25">
      <c r="A30" s="36" t="s">
        <v>245</v>
      </c>
      <c r="B30" s="23">
        <v>38425</v>
      </c>
      <c r="C30" s="27" t="s">
        <v>244</v>
      </c>
      <c r="D30" s="23">
        <v>45754</v>
      </c>
      <c r="E30" s="28" t="s">
        <v>243</v>
      </c>
      <c r="F30" s="28"/>
      <c r="G30" s="24" t="s">
        <v>21</v>
      </c>
      <c r="H30" s="13" t="s">
        <v>241</v>
      </c>
      <c r="I30" s="27">
        <v>1</v>
      </c>
      <c r="J30" s="29" t="s">
        <v>242</v>
      </c>
      <c r="K30" s="27">
        <v>1</v>
      </c>
      <c r="L30" s="29" t="s">
        <v>242</v>
      </c>
      <c r="M30" s="27">
        <v>1365</v>
      </c>
      <c r="N30" s="25">
        <v>120000</v>
      </c>
      <c r="O30" s="25">
        <v>4800</v>
      </c>
      <c r="P30" s="25">
        <v>27456</v>
      </c>
      <c r="Q30" s="25">
        <v>152256</v>
      </c>
      <c r="R30" s="25">
        <f>1925+2025+442+2262+2132+1534+(1998.3/1.22)+(2093.53/1.22)+286+(908.48/1.22)+(2752.16/1.22)+494+2236+572+2262</f>
        <v>22524.483606557376</v>
      </c>
      <c r="S30" s="21" t="s">
        <v>465</v>
      </c>
      <c r="T30" s="26"/>
    </row>
    <row r="31" spans="1:20" s="30" customFormat="1" ht="22.5" x14ac:dyDescent="0.25">
      <c r="A31" s="36"/>
      <c r="B31" s="23"/>
      <c r="C31" s="27" t="s">
        <v>246</v>
      </c>
      <c r="D31" s="23"/>
      <c r="E31" s="28"/>
      <c r="F31" s="28"/>
      <c r="G31" s="24" t="s">
        <v>23</v>
      </c>
      <c r="H31" s="13" t="s">
        <v>226</v>
      </c>
      <c r="I31" s="27"/>
      <c r="J31" s="29"/>
      <c r="K31" s="27"/>
      <c r="L31" s="29"/>
      <c r="M31" s="27"/>
      <c r="N31" s="25"/>
      <c r="O31" s="25"/>
      <c r="P31" s="25"/>
      <c r="Q31" s="25"/>
      <c r="R31" s="25"/>
      <c r="S31" s="21"/>
      <c r="T31" s="26"/>
    </row>
    <row r="32" spans="1:20" s="30" customFormat="1" ht="33.75" x14ac:dyDescent="0.25">
      <c r="A32" s="27" t="s">
        <v>152</v>
      </c>
      <c r="B32" s="23">
        <v>45735</v>
      </c>
      <c r="C32" s="27" t="s">
        <v>150</v>
      </c>
      <c r="D32" s="23">
        <v>45744</v>
      </c>
      <c r="E32" s="28" t="s">
        <v>151</v>
      </c>
      <c r="F32" s="28"/>
      <c r="G32" s="24" t="s">
        <v>23</v>
      </c>
      <c r="H32" s="13" t="s">
        <v>163</v>
      </c>
      <c r="I32" s="27">
        <v>1</v>
      </c>
      <c r="J32" s="29" t="s">
        <v>165</v>
      </c>
      <c r="K32" s="27">
        <v>1</v>
      </c>
      <c r="L32" s="29" t="s">
        <v>165</v>
      </c>
      <c r="M32" s="52">
        <v>10</v>
      </c>
      <c r="N32" s="25">
        <v>10570</v>
      </c>
      <c r="O32" s="25"/>
      <c r="P32" s="25">
        <f t="shared" si="0"/>
        <v>2325.4</v>
      </c>
      <c r="Q32" s="25">
        <v>12895.4</v>
      </c>
      <c r="R32" s="25">
        <v>10570</v>
      </c>
      <c r="S32" s="21">
        <v>45807</v>
      </c>
      <c r="T32" s="26"/>
    </row>
    <row r="33" spans="1:20" s="30" customFormat="1" ht="45" x14ac:dyDescent="0.25">
      <c r="A33" s="27" t="s">
        <v>295</v>
      </c>
      <c r="B33" s="23">
        <v>45742</v>
      </c>
      <c r="C33" s="27" t="s">
        <v>293</v>
      </c>
      <c r="D33" s="23">
        <v>45758</v>
      </c>
      <c r="E33" s="28" t="s">
        <v>294</v>
      </c>
      <c r="F33" s="28"/>
      <c r="G33" s="24" t="s">
        <v>23</v>
      </c>
      <c r="H33" s="13" t="s">
        <v>247</v>
      </c>
      <c r="I33" s="27">
        <v>1</v>
      </c>
      <c r="J33" s="29" t="s">
        <v>248</v>
      </c>
      <c r="K33" s="27">
        <v>1</v>
      </c>
      <c r="L33" s="29" t="s">
        <v>253</v>
      </c>
      <c r="M33" s="52">
        <v>10</v>
      </c>
      <c r="N33" s="25">
        <v>4000</v>
      </c>
      <c r="O33" s="25"/>
      <c r="P33" s="25">
        <v>880</v>
      </c>
      <c r="Q33" s="25">
        <v>4880</v>
      </c>
      <c r="R33" s="25">
        <v>4000</v>
      </c>
      <c r="S33" s="21">
        <v>45821</v>
      </c>
      <c r="T33" s="26"/>
    </row>
    <row r="34" spans="1:20" s="30" customFormat="1" ht="33.75" x14ac:dyDescent="0.25">
      <c r="A34" s="27" t="s">
        <v>173</v>
      </c>
      <c r="B34" s="23">
        <v>45637</v>
      </c>
      <c r="C34" s="27" t="s">
        <v>153</v>
      </c>
      <c r="D34" s="23">
        <v>45754</v>
      </c>
      <c r="E34" s="28" t="s">
        <v>154</v>
      </c>
      <c r="F34" s="28"/>
      <c r="G34" s="24" t="s">
        <v>174</v>
      </c>
      <c r="H34" s="13" t="s">
        <v>159</v>
      </c>
      <c r="I34" s="27">
        <v>1</v>
      </c>
      <c r="J34" s="29" t="s">
        <v>155</v>
      </c>
      <c r="K34" s="27">
        <v>1</v>
      </c>
      <c r="L34" s="29" t="s">
        <v>155</v>
      </c>
      <c r="M34" s="27">
        <v>1460</v>
      </c>
      <c r="N34" s="25">
        <v>26260</v>
      </c>
      <c r="O34" s="25"/>
      <c r="P34" s="25">
        <f t="shared" si="0"/>
        <v>5777.2</v>
      </c>
      <c r="Q34" s="25">
        <v>32037.200000000001</v>
      </c>
      <c r="R34" s="25">
        <f>7839+301+6040</f>
        <v>14180</v>
      </c>
      <c r="S34" s="21" t="s">
        <v>458</v>
      </c>
      <c r="T34" s="26"/>
    </row>
    <row r="35" spans="1:20" ht="34.5" x14ac:dyDescent="0.25">
      <c r="A35" s="3" t="s">
        <v>179</v>
      </c>
      <c r="B35" s="8">
        <v>45740</v>
      </c>
      <c r="C35" s="3" t="s">
        <v>181</v>
      </c>
      <c r="D35" s="8">
        <v>45758</v>
      </c>
      <c r="E35" s="2" t="s">
        <v>182</v>
      </c>
      <c r="F35" s="2"/>
      <c r="G35" s="24" t="s">
        <v>21</v>
      </c>
      <c r="H35" s="10" t="s">
        <v>178</v>
      </c>
      <c r="I35" s="3">
        <v>1</v>
      </c>
      <c r="J35" s="2" t="s">
        <v>180</v>
      </c>
      <c r="K35" s="3">
        <v>1</v>
      </c>
      <c r="L35" s="2" t="s">
        <v>180</v>
      </c>
      <c r="M35" s="3">
        <v>1095</v>
      </c>
      <c r="N35" s="25">
        <f t="shared" ref="N35:N52" si="1">Q35/1.22</f>
        <v>3330</v>
      </c>
      <c r="O35" s="66"/>
      <c r="P35" s="25">
        <f t="shared" si="0"/>
        <v>732.6</v>
      </c>
      <c r="Q35" s="66">
        <v>4062.6</v>
      </c>
      <c r="R35" s="66">
        <f>1100+1165</f>
        <v>2265</v>
      </c>
      <c r="S35" s="21" t="s">
        <v>456</v>
      </c>
      <c r="T35" s="26"/>
    </row>
    <row r="36" spans="1:20" ht="34.5" x14ac:dyDescent="0.25">
      <c r="A36" s="3" t="s">
        <v>190</v>
      </c>
      <c r="B36" s="8">
        <v>45765</v>
      </c>
      <c r="C36" s="3" t="s">
        <v>187</v>
      </c>
      <c r="D36" s="8">
        <v>45777</v>
      </c>
      <c r="E36" s="2" t="s">
        <v>189</v>
      </c>
      <c r="F36" s="2"/>
      <c r="G36" s="24" t="s">
        <v>55</v>
      </c>
      <c r="H36" s="10" t="s">
        <v>186</v>
      </c>
      <c r="I36" s="3">
        <v>1</v>
      </c>
      <c r="J36" s="2" t="s">
        <v>188</v>
      </c>
      <c r="K36" s="3">
        <v>1</v>
      </c>
      <c r="L36" s="2" t="s">
        <v>188</v>
      </c>
      <c r="M36" s="3">
        <v>912</v>
      </c>
      <c r="N36" s="25">
        <f t="shared" si="1"/>
        <v>4200</v>
      </c>
      <c r="O36" s="25"/>
      <c r="P36" s="25">
        <f t="shared" si="0"/>
        <v>924</v>
      </c>
      <c r="Q36" s="25">
        <v>5124</v>
      </c>
      <c r="R36" s="25">
        <v>800</v>
      </c>
      <c r="S36" s="21">
        <v>45932</v>
      </c>
      <c r="T36" s="26"/>
    </row>
    <row r="37" spans="1:20" s="30" customFormat="1" ht="78.75" x14ac:dyDescent="0.25">
      <c r="A37" s="28" t="s">
        <v>252</v>
      </c>
      <c r="B37" s="64">
        <v>45743</v>
      </c>
      <c r="C37" s="28" t="s">
        <v>249</v>
      </c>
      <c r="D37" s="64">
        <v>45744</v>
      </c>
      <c r="E37" s="28" t="s">
        <v>251</v>
      </c>
      <c r="F37" s="28"/>
      <c r="G37" s="24" t="s">
        <v>23</v>
      </c>
      <c r="H37" s="13" t="s">
        <v>254</v>
      </c>
      <c r="I37" s="28">
        <v>1</v>
      </c>
      <c r="J37" s="28" t="s">
        <v>250</v>
      </c>
      <c r="K37" s="28">
        <v>1</v>
      </c>
      <c r="L37" s="28" t="s">
        <v>250</v>
      </c>
      <c r="M37" s="28">
        <v>500</v>
      </c>
      <c r="N37" s="25">
        <v>67000</v>
      </c>
      <c r="O37" s="25">
        <v>2680</v>
      </c>
      <c r="P37" s="25">
        <v>15329.6</v>
      </c>
      <c r="Q37" s="25">
        <v>85009.600000000006</v>
      </c>
      <c r="R37" s="25">
        <f>2704+17200+14976</f>
        <v>34880</v>
      </c>
      <c r="S37" s="65" t="s">
        <v>382</v>
      </c>
      <c r="T37" s="26"/>
    </row>
    <row r="38" spans="1:20" ht="34.5" x14ac:dyDescent="0.25">
      <c r="A38" s="3" t="s">
        <v>192</v>
      </c>
      <c r="B38" s="8">
        <v>45750</v>
      </c>
      <c r="C38" s="3" t="s">
        <v>191</v>
      </c>
      <c r="D38" s="8">
        <v>45777</v>
      </c>
      <c r="E38" s="2" t="s">
        <v>193</v>
      </c>
      <c r="F38" s="2"/>
      <c r="G38" s="24" t="s">
        <v>55</v>
      </c>
      <c r="H38" s="10" t="s">
        <v>312</v>
      </c>
      <c r="I38" s="3">
        <v>1</v>
      </c>
      <c r="J38" s="2" t="s">
        <v>194</v>
      </c>
      <c r="K38" s="3">
        <v>1</v>
      </c>
      <c r="L38" s="2" t="s">
        <v>194</v>
      </c>
      <c r="M38" s="3">
        <v>45</v>
      </c>
      <c r="N38" s="25">
        <f t="shared" si="1"/>
        <v>7072</v>
      </c>
      <c r="O38" s="25"/>
      <c r="P38" s="25">
        <f t="shared" si="0"/>
        <v>1555.84</v>
      </c>
      <c r="Q38" s="25">
        <v>8627.84</v>
      </c>
      <c r="R38" s="25">
        <v>7072</v>
      </c>
      <c r="S38" s="21">
        <v>46021</v>
      </c>
      <c r="T38" s="26"/>
    </row>
    <row r="39" spans="1:20" x14ac:dyDescent="0.25">
      <c r="B39" s="8"/>
      <c r="C39" s="3" t="s">
        <v>255</v>
      </c>
      <c r="D39" s="8"/>
      <c r="E39" s="2"/>
      <c r="F39" s="2"/>
      <c r="G39" s="24"/>
      <c r="H39" s="10" t="s">
        <v>226</v>
      </c>
      <c r="I39" s="3"/>
      <c r="J39" s="2"/>
      <c r="K39" s="3"/>
      <c r="L39" s="2"/>
      <c r="M39" s="3"/>
      <c r="N39" s="25"/>
      <c r="O39" s="25"/>
      <c r="P39" s="25"/>
      <c r="Q39" s="25"/>
      <c r="R39" s="25"/>
      <c r="S39" s="21"/>
      <c r="T39" s="20"/>
    </row>
    <row r="40" spans="1:20" x14ac:dyDescent="0.25">
      <c r="A40" s="3" t="s">
        <v>259</v>
      </c>
      <c r="B40" s="8">
        <v>45750</v>
      </c>
      <c r="C40" s="3" t="s">
        <v>256</v>
      </c>
      <c r="D40" s="8"/>
      <c r="E40" s="2"/>
      <c r="F40" s="2"/>
      <c r="G40" s="24"/>
      <c r="H40" s="10" t="s">
        <v>226</v>
      </c>
      <c r="I40" s="3"/>
      <c r="K40" s="3"/>
      <c r="L40" s="2"/>
      <c r="M40" s="3"/>
      <c r="N40" s="25"/>
      <c r="O40" s="25"/>
      <c r="P40" s="25"/>
      <c r="Q40" s="25"/>
      <c r="R40" s="25"/>
      <c r="S40" s="21"/>
      <c r="T40" s="20"/>
    </row>
    <row r="41" spans="1:20" x14ac:dyDescent="0.25">
      <c r="A41" s="3"/>
      <c r="B41" s="8"/>
      <c r="C41" s="3" t="s">
        <v>257</v>
      </c>
      <c r="D41" s="8"/>
      <c r="E41" s="2"/>
      <c r="F41" s="2"/>
      <c r="G41" s="24"/>
      <c r="H41" s="10" t="s">
        <v>226</v>
      </c>
      <c r="I41" s="3"/>
      <c r="J41" s="2"/>
      <c r="K41" s="3"/>
      <c r="L41" s="2"/>
      <c r="M41" s="3"/>
      <c r="N41" s="25"/>
      <c r="O41" s="25"/>
      <c r="P41" s="25"/>
      <c r="Q41" s="25"/>
      <c r="R41" s="25"/>
      <c r="S41" s="21"/>
      <c r="T41" s="20"/>
    </row>
    <row r="42" spans="1:20" ht="23.25" x14ac:dyDescent="0.25">
      <c r="A42" s="3" t="s">
        <v>261</v>
      </c>
      <c r="B42" s="8">
        <v>45755</v>
      </c>
      <c r="C42" s="3" t="s">
        <v>260</v>
      </c>
      <c r="D42" s="8">
        <v>45807</v>
      </c>
      <c r="E42" s="62" t="s">
        <v>296</v>
      </c>
      <c r="F42" s="2"/>
      <c r="G42" s="24" t="s">
        <v>17</v>
      </c>
      <c r="H42" s="10" t="s">
        <v>313</v>
      </c>
      <c r="I42" s="3">
        <v>1</v>
      </c>
      <c r="J42" s="1" t="s">
        <v>262</v>
      </c>
      <c r="K42" s="2">
        <v>1</v>
      </c>
      <c r="L42" s="2" t="s">
        <v>262</v>
      </c>
      <c r="M42" s="3">
        <v>60</v>
      </c>
      <c r="N42" s="25">
        <v>1539.5</v>
      </c>
      <c r="O42" s="25"/>
      <c r="P42" s="25">
        <v>338.69</v>
      </c>
      <c r="Q42" s="25">
        <v>1878.19</v>
      </c>
      <c r="R42" s="25">
        <v>1539.5</v>
      </c>
      <c r="S42" s="21">
        <v>45932</v>
      </c>
      <c r="T42" s="26"/>
    </row>
    <row r="43" spans="1:20" x14ac:dyDescent="0.25">
      <c r="A43" s="3"/>
      <c r="B43" s="8"/>
      <c r="C43" s="3" t="s">
        <v>258</v>
      </c>
      <c r="D43" s="8"/>
      <c r="E43" s="2"/>
      <c r="F43" s="2"/>
      <c r="G43" s="24"/>
      <c r="H43" s="10" t="s">
        <v>226</v>
      </c>
      <c r="I43" s="3"/>
      <c r="J43" s="2"/>
      <c r="K43" s="3"/>
      <c r="L43" s="2"/>
      <c r="M43" s="3"/>
      <c r="N43" s="25"/>
      <c r="O43" s="25"/>
      <c r="P43" s="25"/>
      <c r="Q43" s="25"/>
      <c r="R43" s="25"/>
      <c r="S43" s="21"/>
      <c r="T43" s="20"/>
    </row>
    <row r="44" spans="1:20" ht="60" x14ac:dyDescent="0.25">
      <c r="A44" s="3" t="s">
        <v>200</v>
      </c>
      <c r="B44" s="8">
        <v>45763</v>
      </c>
      <c r="C44" s="3" t="s">
        <v>199</v>
      </c>
      <c r="D44" s="8">
        <v>45791</v>
      </c>
      <c r="E44" s="2" t="s">
        <v>196</v>
      </c>
      <c r="F44" s="2"/>
      <c r="G44" s="24" t="s">
        <v>23</v>
      </c>
      <c r="H44" s="10" t="s">
        <v>195</v>
      </c>
      <c r="I44" s="7">
        <v>4</v>
      </c>
      <c r="J44" s="58" t="s">
        <v>198</v>
      </c>
      <c r="K44" s="59">
        <v>3</v>
      </c>
      <c r="L44" s="60" t="s">
        <v>197</v>
      </c>
      <c r="M44" s="59">
        <v>20</v>
      </c>
      <c r="N44" s="61">
        <f t="shared" si="1"/>
        <v>4900</v>
      </c>
      <c r="O44" s="61"/>
      <c r="P44" s="61">
        <f t="shared" si="0"/>
        <v>1078</v>
      </c>
      <c r="Q44" s="61">
        <v>5978</v>
      </c>
      <c r="R44" s="61">
        <v>4900</v>
      </c>
      <c r="S44" s="67">
        <v>45868</v>
      </c>
      <c r="T44" s="26"/>
    </row>
    <row r="45" spans="1:20" x14ac:dyDescent="0.25">
      <c r="A45" s="3" t="s">
        <v>263</v>
      </c>
      <c r="B45" s="8">
        <v>45776</v>
      </c>
      <c r="C45" s="3" t="s">
        <v>272</v>
      </c>
      <c r="D45" s="8"/>
      <c r="E45" s="2"/>
      <c r="F45" s="2"/>
      <c r="G45" s="24"/>
      <c r="H45" s="10" t="s">
        <v>226</v>
      </c>
      <c r="I45" s="3"/>
      <c r="J45" s="4"/>
      <c r="K45" s="3"/>
      <c r="L45" s="2"/>
      <c r="M45" s="3"/>
      <c r="N45" s="25"/>
      <c r="O45" s="25"/>
      <c r="P45" s="25"/>
      <c r="Q45" s="25"/>
      <c r="R45" s="25"/>
      <c r="S45" s="21"/>
      <c r="T45" s="20"/>
    </row>
    <row r="46" spans="1:20" ht="34.5" x14ac:dyDescent="0.25">
      <c r="A46" s="3" t="s">
        <v>275</v>
      </c>
      <c r="B46" s="8">
        <v>45777</v>
      </c>
      <c r="C46" s="3" t="s">
        <v>265</v>
      </c>
      <c r="D46" s="8">
        <v>45807</v>
      </c>
      <c r="E46" s="2"/>
      <c r="F46" s="2"/>
      <c r="G46" s="24" t="s">
        <v>23</v>
      </c>
      <c r="H46" s="10" t="s">
        <v>264</v>
      </c>
      <c r="I46" s="3">
        <v>1</v>
      </c>
      <c r="J46" s="4" t="s">
        <v>276</v>
      </c>
      <c r="K46" s="3">
        <v>1</v>
      </c>
      <c r="L46" s="4" t="s">
        <v>276</v>
      </c>
      <c r="M46" s="3">
        <v>540</v>
      </c>
      <c r="N46" s="25">
        <v>3000</v>
      </c>
      <c r="O46" s="25"/>
      <c r="P46" s="25">
        <v>660</v>
      </c>
      <c r="Q46" s="25">
        <v>3660</v>
      </c>
      <c r="R46" s="25">
        <v>1500</v>
      </c>
      <c r="S46" s="21">
        <v>45992</v>
      </c>
      <c r="T46" s="26"/>
    </row>
    <row r="47" spans="1:20" x14ac:dyDescent="0.25">
      <c r="A47" s="3" t="s">
        <v>266</v>
      </c>
      <c r="B47" s="8">
        <v>45777</v>
      </c>
      <c r="C47" s="3"/>
      <c r="D47" s="8"/>
      <c r="E47" s="2"/>
      <c r="F47" s="2"/>
      <c r="G47" s="24"/>
      <c r="H47" s="10" t="s">
        <v>226</v>
      </c>
      <c r="J47" s="4"/>
      <c r="K47" s="3"/>
      <c r="L47" s="2"/>
      <c r="M47" s="75"/>
      <c r="N47" s="76"/>
      <c r="O47" s="76"/>
      <c r="P47" s="76"/>
      <c r="Q47" s="76"/>
      <c r="R47" s="76"/>
      <c r="S47" s="77"/>
      <c r="T47" s="20"/>
    </row>
    <row r="48" spans="1:20" ht="34.5" x14ac:dyDescent="0.25">
      <c r="A48" s="3" t="s">
        <v>205</v>
      </c>
      <c r="B48" s="8">
        <v>45777</v>
      </c>
      <c r="C48" s="3" t="s">
        <v>204</v>
      </c>
      <c r="D48" s="8">
        <v>45790</v>
      </c>
      <c r="E48" s="2" t="s">
        <v>203</v>
      </c>
      <c r="F48" s="2"/>
      <c r="G48" s="24" t="s">
        <v>21</v>
      </c>
      <c r="H48" s="10" t="s">
        <v>201</v>
      </c>
      <c r="I48" s="3">
        <v>1</v>
      </c>
      <c r="J48" s="78" t="s">
        <v>202</v>
      </c>
      <c r="K48" s="75">
        <v>1</v>
      </c>
      <c r="L48" s="78" t="s">
        <v>202</v>
      </c>
      <c r="M48" s="3">
        <v>20</v>
      </c>
      <c r="N48" s="66">
        <f t="shared" si="1"/>
        <v>4950</v>
      </c>
      <c r="O48" s="66"/>
      <c r="P48" s="66">
        <f t="shared" si="0"/>
        <v>1089</v>
      </c>
      <c r="Q48" s="66">
        <v>6039</v>
      </c>
      <c r="R48" s="66">
        <v>4950</v>
      </c>
      <c r="S48" s="21">
        <v>45856</v>
      </c>
      <c r="T48" s="26"/>
    </row>
    <row r="49" spans="1:20" ht="45.75" x14ac:dyDescent="0.25">
      <c r="A49" s="3" t="s">
        <v>210</v>
      </c>
      <c r="B49" s="8">
        <v>45786</v>
      </c>
      <c r="C49" s="3" t="s">
        <v>208</v>
      </c>
      <c r="D49" s="8">
        <v>45791</v>
      </c>
      <c r="E49" s="2" t="s">
        <v>209</v>
      </c>
      <c r="F49" s="2"/>
      <c r="G49" s="24" t="s">
        <v>23</v>
      </c>
      <c r="H49" s="10" t="s">
        <v>206</v>
      </c>
      <c r="I49" s="3">
        <v>1</v>
      </c>
      <c r="J49" s="4" t="s">
        <v>207</v>
      </c>
      <c r="K49" s="3">
        <v>1</v>
      </c>
      <c r="L49" s="2" t="s">
        <v>207</v>
      </c>
      <c r="M49" s="3">
        <v>7</v>
      </c>
      <c r="N49" s="68">
        <f t="shared" si="1"/>
        <v>1823.532786885246</v>
      </c>
      <c r="O49" s="25"/>
      <c r="P49" s="25">
        <f t="shared" si="0"/>
        <v>401.17721311475412</v>
      </c>
      <c r="Q49" s="25">
        <v>2224.71</v>
      </c>
      <c r="R49" s="25">
        <v>1659.6</v>
      </c>
      <c r="S49" s="21">
        <v>45845</v>
      </c>
      <c r="T49" s="26"/>
    </row>
    <row r="50" spans="1:20" ht="34.5" x14ac:dyDescent="0.25">
      <c r="A50" s="3" t="s">
        <v>213</v>
      </c>
      <c r="B50" s="8">
        <v>45785</v>
      </c>
      <c r="C50" s="3" t="s">
        <v>212</v>
      </c>
      <c r="D50" s="8">
        <v>45792</v>
      </c>
      <c r="E50" s="2" t="s">
        <v>211</v>
      </c>
      <c r="F50" s="2"/>
      <c r="G50" s="13" t="s">
        <v>37</v>
      </c>
      <c r="H50" s="10" t="s">
        <v>214</v>
      </c>
      <c r="I50" s="3">
        <v>1</v>
      </c>
      <c r="J50" s="2" t="s">
        <v>68</v>
      </c>
      <c r="K50" s="3">
        <v>1</v>
      </c>
      <c r="L50" s="2" t="s">
        <v>68</v>
      </c>
      <c r="M50" s="3">
        <v>90</v>
      </c>
      <c r="N50" s="68">
        <f t="shared" si="1"/>
        <v>1000</v>
      </c>
      <c r="O50" s="25"/>
      <c r="P50" s="25">
        <f t="shared" si="0"/>
        <v>220</v>
      </c>
      <c r="Q50" s="25">
        <v>1220</v>
      </c>
      <c r="R50" s="25">
        <v>1000</v>
      </c>
      <c r="S50" s="21">
        <v>46021</v>
      </c>
      <c r="T50" s="26"/>
    </row>
    <row r="51" spans="1:20" ht="45.75" x14ac:dyDescent="0.25">
      <c r="A51" s="3" t="s">
        <v>218</v>
      </c>
      <c r="B51" s="8">
        <v>45786</v>
      </c>
      <c r="C51" s="3" t="s">
        <v>217</v>
      </c>
      <c r="D51" s="8">
        <v>45790</v>
      </c>
      <c r="E51" s="2" t="s">
        <v>216</v>
      </c>
      <c r="F51" s="2"/>
      <c r="G51" s="24" t="s">
        <v>17</v>
      </c>
      <c r="H51" s="10" t="s">
        <v>215</v>
      </c>
      <c r="I51" s="3">
        <v>1</v>
      </c>
      <c r="J51" s="9" t="s">
        <v>45</v>
      </c>
      <c r="K51" s="3">
        <v>1</v>
      </c>
      <c r="L51" s="2" t="s">
        <v>45</v>
      </c>
      <c r="M51" s="3">
        <v>10</v>
      </c>
      <c r="N51" s="25">
        <f t="shared" si="1"/>
        <v>650</v>
      </c>
      <c r="O51" s="25"/>
      <c r="P51" s="25">
        <f t="shared" si="0"/>
        <v>143</v>
      </c>
      <c r="Q51" s="25">
        <v>793</v>
      </c>
      <c r="R51" s="25">
        <v>650</v>
      </c>
      <c r="S51" s="21">
        <v>45898</v>
      </c>
      <c r="T51" s="26"/>
    </row>
    <row r="52" spans="1:20" ht="225" x14ac:dyDescent="0.25">
      <c r="A52" s="3" t="s">
        <v>267</v>
      </c>
      <c r="B52" s="8">
        <v>45804</v>
      </c>
      <c r="C52" s="3" t="s">
        <v>268</v>
      </c>
      <c r="D52" s="8">
        <v>45807</v>
      </c>
      <c r="E52" s="2" t="s">
        <v>271</v>
      </c>
      <c r="F52" s="2"/>
      <c r="G52" s="24" t="s">
        <v>21</v>
      </c>
      <c r="H52" s="10" t="s">
        <v>269</v>
      </c>
      <c r="I52" s="3">
        <v>1</v>
      </c>
      <c r="J52" s="4" t="s">
        <v>270</v>
      </c>
      <c r="K52" s="3">
        <v>1</v>
      </c>
      <c r="L52" s="4" t="s">
        <v>270</v>
      </c>
      <c r="M52" s="38">
        <v>930</v>
      </c>
      <c r="N52" s="25">
        <f t="shared" si="1"/>
        <v>27868.852459016394</v>
      </c>
      <c r="O52" s="25"/>
      <c r="P52" s="25">
        <f t="shared" si="0"/>
        <v>6131.1475409836066</v>
      </c>
      <c r="Q52" s="25">
        <v>34000</v>
      </c>
      <c r="R52" s="25">
        <f>645.79+598.74+417.46+430.93+288.68+ 432.91+198.04+241.61+432.39+278.63+376.19+307.79+519.17+510.2+596.66</f>
        <v>6275.19</v>
      </c>
      <c r="S52" s="21" t="s">
        <v>467</v>
      </c>
      <c r="T52" s="26"/>
    </row>
    <row r="53" spans="1:20" ht="180" x14ac:dyDescent="0.25">
      <c r="A53" s="3" t="s">
        <v>273</v>
      </c>
      <c r="B53" s="8">
        <v>45807</v>
      </c>
      <c r="C53" s="3" t="s">
        <v>309</v>
      </c>
      <c r="D53" s="8">
        <v>45838</v>
      </c>
      <c r="E53" s="2" t="s">
        <v>308</v>
      </c>
      <c r="F53" s="2"/>
      <c r="G53" s="24" t="s">
        <v>21</v>
      </c>
      <c r="H53" s="10" t="s">
        <v>315</v>
      </c>
      <c r="I53" s="3">
        <v>1</v>
      </c>
      <c r="J53" s="4" t="s">
        <v>310</v>
      </c>
      <c r="K53" s="3">
        <v>1</v>
      </c>
      <c r="L53" s="4" t="s">
        <v>310</v>
      </c>
      <c r="M53" s="38">
        <v>1095</v>
      </c>
      <c r="N53" s="66">
        <v>102172.5</v>
      </c>
      <c r="O53" s="66"/>
      <c r="P53" s="66">
        <f>N53*4%</f>
        <v>4086.9</v>
      </c>
      <c r="Q53" s="66">
        <f>N53+P53</f>
        <v>106259.4</v>
      </c>
      <c r="R53" s="66">
        <f>2100.81+2272.89+717+2237.04+2366.1+5635.62+2229.87+2387.61+2057.79+2179.68+2029.11</f>
        <v>26213.52</v>
      </c>
      <c r="S53" s="21" t="s">
        <v>466</v>
      </c>
      <c r="T53" s="26"/>
    </row>
    <row r="54" spans="1:20" ht="45" x14ac:dyDescent="0.25">
      <c r="A54" s="3" t="s">
        <v>274</v>
      </c>
      <c r="B54" s="8">
        <v>45812</v>
      </c>
      <c r="C54" s="3" t="s">
        <v>297</v>
      </c>
      <c r="D54" s="8">
        <v>45834</v>
      </c>
      <c r="E54" s="2" t="s">
        <v>307</v>
      </c>
      <c r="F54" s="2"/>
      <c r="G54" s="24" t="s">
        <v>17</v>
      </c>
      <c r="H54" s="10" t="s">
        <v>314</v>
      </c>
      <c r="I54" s="7">
        <v>3</v>
      </c>
      <c r="J54" s="4" t="s">
        <v>298</v>
      </c>
      <c r="K54" s="3">
        <v>2</v>
      </c>
      <c r="L54" s="2" t="s">
        <v>299</v>
      </c>
      <c r="M54" s="3">
        <v>1080</v>
      </c>
      <c r="N54" s="66">
        <v>9600</v>
      </c>
      <c r="O54" s="66"/>
      <c r="P54" s="66">
        <v>2112</v>
      </c>
      <c r="Q54" s="66">
        <v>11712</v>
      </c>
      <c r="R54" s="66">
        <v>9600</v>
      </c>
      <c r="S54" s="21">
        <v>46052</v>
      </c>
      <c r="T54" s="26"/>
    </row>
    <row r="55" spans="1:20" x14ac:dyDescent="0.25">
      <c r="A55" s="3"/>
      <c r="B55" s="3"/>
      <c r="C55" s="3" t="s">
        <v>311</v>
      </c>
      <c r="D55" s="8"/>
      <c r="E55" s="2"/>
      <c r="F55" s="2"/>
      <c r="G55" s="24"/>
      <c r="H55" s="10" t="s">
        <v>226</v>
      </c>
      <c r="I55" s="3"/>
      <c r="J55" s="4"/>
      <c r="K55" s="3"/>
      <c r="L55" s="4"/>
      <c r="M55" s="38"/>
      <c r="N55" s="25"/>
      <c r="O55" s="25"/>
      <c r="P55" s="25"/>
      <c r="Q55" s="25"/>
      <c r="R55" s="25"/>
      <c r="S55" s="21"/>
      <c r="T55" s="20"/>
    </row>
    <row r="56" spans="1:20" ht="45.75" x14ac:dyDescent="0.25">
      <c r="A56" s="3" t="s">
        <v>446</v>
      </c>
      <c r="B56" s="8">
        <v>45820</v>
      </c>
      <c r="C56" s="3" t="s">
        <v>445</v>
      </c>
      <c r="D56" s="8">
        <v>45839</v>
      </c>
      <c r="E56" s="2" t="s">
        <v>444</v>
      </c>
      <c r="F56" s="2"/>
      <c r="G56" s="24" t="s">
        <v>23</v>
      </c>
      <c r="H56" s="10" t="s">
        <v>443</v>
      </c>
      <c r="I56" s="3">
        <v>3</v>
      </c>
      <c r="J56" s="4" t="s">
        <v>448</v>
      </c>
      <c r="K56" s="3">
        <v>3</v>
      </c>
      <c r="L56" s="4" t="s">
        <v>447</v>
      </c>
      <c r="M56" s="38">
        <v>150</v>
      </c>
      <c r="N56" s="25">
        <v>139513.73000000001</v>
      </c>
      <c r="O56" s="25"/>
      <c r="P56" s="25">
        <v>30693.02</v>
      </c>
      <c r="Q56" s="25">
        <v>176206.75</v>
      </c>
      <c r="R56" s="25">
        <f>63600+4113.53+4047.17</f>
        <v>71760.7</v>
      </c>
      <c r="S56" s="21" t="s">
        <v>464</v>
      </c>
      <c r="T56" s="26"/>
    </row>
    <row r="57" spans="1:20" ht="45.75" x14ac:dyDescent="0.25">
      <c r="A57" s="3" t="s">
        <v>336</v>
      </c>
      <c r="B57" s="8">
        <v>45827</v>
      </c>
      <c r="C57" s="3" t="s">
        <v>335</v>
      </c>
      <c r="D57" s="8">
        <v>45863</v>
      </c>
      <c r="E57" s="2" t="s">
        <v>333</v>
      </c>
      <c r="F57" s="2"/>
      <c r="G57" s="24" t="s">
        <v>37</v>
      </c>
      <c r="H57" s="10" t="s">
        <v>332</v>
      </c>
      <c r="I57" s="3">
        <v>1</v>
      </c>
      <c r="J57" s="4" t="s">
        <v>334</v>
      </c>
      <c r="K57" s="3">
        <v>1</v>
      </c>
      <c r="L57" s="4" t="s">
        <v>334</v>
      </c>
      <c r="M57" s="38">
        <v>1020</v>
      </c>
      <c r="N57" s="66">
        <v>68571.429999999993</v>
      </c>
      <c r="O57" s="66"/>
      <c r="P57" s="66">
        <v>3428.57</v>
      </c>
      <c r="Q57" s="66">
        <v>72000</v>
      </c>
      <c r="R57" s="66"/>
      <c r="S57" s="21"/>
      <c r="T57" s="26"/>
    </row>
    <row r="58" spans="1:20" ht="45.75" x14ac:dyDescent="0.25">
      <c r="A58" s="3" t="s">
        <v>320</v>
      </c>
      <c r="B58" s="8">
        <v>45841</v>
      </c>
      <c r="C58" s="3" t="s">
        <v>318</v>
      </c>
      <c r="D58" s="8">
        <v>45852</v>
      </c>
      <c r="E58" s="2" t="s">
        <v>319</v>
      </c>
      <c r="F58" s="2"/>
      <c r="G58" s="24" t="s">
        <v>23</v>
      </c>
      <c r="H58" s="10" t="s">
        <v>317</v>
      </c>
      <c r="I58" s="3">
        <v>1</v>
      </c>
      <c r="J58" s="4" t="s">
        <v>93</v>
      </c>
      <c r="K58" s="3">
        <v>1</v>
      </c>
      <c r="L58" s="2" t="s">
        <v>93</v>
      </c>
      <c r="M58" s="3">
        <v>5</v>
      </c>
      <c r="N58" s="25">
        <v>1500</v>
      </c>
      <c r="O58" s="25"/>
      <c r="P58" s="25">
        <v>330</v>
      </c>
      <c r="Q58" s="25">
        <v>1830</v>
      </c>
      <c r="R58" s="25">
        <v>1500</v>
      </c>
      <c r="S58" s="21">
        <v>45908</v>
      </c>
      <c r="T58" s="26"/>
    </row>
    <row r="59" spans="1:20" ht="45.75" x14ac:dyDescent="0.25">
      <c r="A59" s="3" t="s">
        <v>324</v>
      </c>
      <c r="B59" s="8">
        <v>45842</v>
      </c>
      <c r="C59" s="3" t="s">
        <v>323</v>
      </c>
      <c r="D59" s="8">
        <v>45855</v>
      </c>
      <c r="E59" s="2" t="s">
        <v>322</v>
      </c>
      <c r="F59" s="2"/>
      <c r="G59" s="24" t="s">
        <v>37</v>
      </c>
      <c r="H59" s="10" t="s">
        <v>321</v>
      </c>
      <c r="I59" s="3">
        <v>1</v>
      </c>
      <c r="J59" s="4" t="s">
        <v>325</v>
      </c>
      <c r="K59" s="3">
        <v>1</v>
      </c>
      <c r="L59" s="2" t="s">
        <v>325</v>
      </c>
      <c r="M59" s="3">
        <v>300</v>
      </c>
      <c r="N59" s="25">
        <v>25000</v>
      </c>
      <c r="O59" s="25"/>
      <c r="P59" s="25">
        <v>5500</v>
      </c>
      <c r="Q59" s="25">
        <v>30500</v>
      </c>
      <c r="R59" s="25">
        <f>10000+5000</f>
        <v>15000</v>
      </c>
      <c r="S59" s="21" t="s">
        <v>461</v>
      </c>
      <c r="T59" s="26"/>
    </row>
    <row r="60" spans="1:20" ht="68.25" x14ac:dyDescent="0.25">
      <c r="A60" s="3" t="s">
        <v>329</v>
      </c>
      <c r="B60" s="8">
        <v>45847</v>
      </c>
      <c r="C60" s="3" t="s">
        <v>328</v>
      </c>
      <c r="D60" s="8">
        <v>45868</v>
      </c>
      <c r="E60" s="2" t="s">
        <v>330</v>
      </c>
      <c r="F60" s="2"/>
      <c r="G60" s="24" t="s">
        <v>55</v>
      </c>
      <c r="H60" s="10" t="s">
        <v>326</v>
      </c>
      <c r="I60" s="3">
        <v>3</v>
      </c>
      <c r="J60" s="71" t="s">
        <v>331</v>
      </c>
      <c r="K60" s="3">
        <v>2</v>
      </c>
      <c r="L60" s="2" t="s">
        <v>327</v>
      </c>
      <c r="M60" s="3">
        <v>21</v>
      </c>
      <c r="N60" s="25">
        <v>2340</v>
      </c>
      <c r="O60" s="25"/>
      <c r="P60" s="25">
        <v>514.79999999999995</v>
      </c>
      <c r="Q60" s="25">
        <v>2854.8</v>
      </c>
      <c r="R60" s="25">
        <v>2340</v>
      </c>
      <c r="S60" s="21">
        <v>45992</v>
      </c>
      <c r="T60" s="26"/>
    </row>
    <row r="61" spans="1:20" ht="75" x14ac:dyDescent="0.25">
      <c r="A61" s="3" t="s">
        <v>339</v>
      </c>
      <c r="B61" s="8">
        <v>45846</v>
      </c>
      <c r="C61" s="3" t="s">
        <v>340</v>
      </c>
      <c r="D61" s="8">
        <v>45863</v>
      </c>
      <c r="E61" s="2" t="s">
        <v>341</v>
      </c>
      <c r="F61" s="2"/>
      <c r="G61" s="24" t="s">
        <v>21</v>
      </c>
      <c r="H61" s="10" t="s">
        <v>337</v>
      </c>
      <c r="I61" s="3">
        <v>1</v>
      </c>
      <c r="J61" s="4" t="s">
        <v>338</v>
      </c>
      <c r="K61" s="3">
        <v>1</v>
      </c>
      <c r="L61" s="2" t="s">
        <v>338</v>
      </c>
      <c r="M61" s="3">
        <v>1460</v>
      </c>
      <c r="N61" s="25">
        <v>45952.800000000003</v>
      </c>
      <c r="O61" s="25"/>
      <c r="P61" s="25">
        <v>10109.61</v>
      </c>
      <c r="Q61" s="25">
        <v>56062.41</v>
      </c>
      <c r="R61" s="25">
        <f>1266+1266+344.54+1850.05+1968</f>
        <v>6694.59</v>
      </c>
      <c r="S61" s="21" t="s">
        <v>468</v>
      </c>
      <c r="T61" s="26"/>
    </row>
    <row r="62" spans="1:20" x14ac:dyDescent="0.25">
      <c r="A62" s="3"/>
      <c r="B62" s="3"/>
      <c r="C62" s="3" t="s">
        <v>342</v>
      </c>
      <c r="D62" s="8"/>
      <c r="E62" s="2"/>
      <c r="F62" s="2"/>
      <c r="G62" s="24"/>
      <c r="H62" s="11" t="s">
        <v>226</v>
      </c>
      <c r="I62" s="3"/>
      <c r="J62" s="2"/>
      <c r="K62" s="3"/>
      <c r="L62" s="2"/>
      <c r="M62" s="3"/>
      <c r="N62" s="25"/>
      <c r="O62" s="25"/>
      <c r="P62" s="25"/>
      <c r="Q62" s="25"/>
      <c r="R62" s="25"/>
      <c r="S62" s="21"/>
      <c r="T62" s="20"/>
    </row>
    <row r="63" spans="1:20" ht="79.5" x14ac:dyDescent="0.25">
      <c r="A63" s="3" t="s">
        <v>354</v>
      </c>
      <c r="B63" s="8">
        <v>45873</v>
      </c>
      <c r="C63" s="3" t="s">
        <v>343</v>
      </c>
      <c r="D63" s="8">
        <v>45902</v>
      </c>
      <c r="E63" s="2" t="s">
        <v>344</v>
      </c>
      <c r="F63" s="2"/>
      <c r="G63" s="24" t="s">
        <v>55</v>
      </c>
      <c r="H63" s="10" t="s">
        <v>345</v>
      </c>
      <c r="I63" s="3">
        <v>1</v>
      </c>
      <c r="J63" s="2" t="s">
        <v>346</v>
      </c>
      <c r="K63" s="3">
        <v>1</v>
      </c>
      <c r="L63" s="2" t="s">
        <v>346</v>
      </c>
      <c r="M63" s="3">
        <v>40</v>
      </c>
      <c r="N63" s="25">
        <v>1500</v>
      </c>
      <c r="O63" s="25">
        <v>60</v>
      </c>
      <c r="P63" s="25">
        <v>343.2</v>
      </c>
      <c r="Q63" s="25">
        <v>1903.2</v>
      </c>
      <c r="R63" s="25">
        <v>1500</v>
      </c>
      <c r="S63" s="21">
        <v>45961</v>
      </c>
      <c r="T63" s="26"/>
    </row>
    <row r="64" spans="1:20" ht="34.5" x14ac:dyDescent="0.25">
      <c r="A64" s="3" t="s">
        <v>356</v>
      </c>
      <c r="B64" s="73">
        <v>45924</v>
      </c>
      <c r="C64" s="3" t="s">
        <v>355</v>
      </c>
      <c r="D64" s="8">
        <v>45933</v>
      </c>
      <c r="E64" s="2" t="s">
        <v>357</v>
      </c>
      <c r="F64" s="2"/>
      <c r="G64" s="24" t="s">
        <v>17</v>
      </c>
      <c r="H64" s="12" t="s">
        <v>358</v>
      </c>
      <c r="I64" s="3">
        <v>1</v>
      </c>
      <c r="J64" s="2" t="s">
        <v>359</v>
      </c>
      <c r="K64" s="3">
        <v>1</v>
      </c>
      <c r="L64" s="2" t="s">
        <v>359</v>
      </c>
      <c r="M64" s="3">
        <v>30</v>
      </c>
      <c r="N64" s="25">
        <v>1419</v>
      </c>
      <c r="O64" s="25"/>
      <c r="P64" s="25">
        <f>N64*22/100</f>
        <v>312.18</v>
      </c>
      <c r="Q64" s="25">
        <v>1731.18</v>
      </c>
      <c r="R64" s="25">
        <v>1419</v>
      </c>
      <c r="S64" s="21">
        <v>43544</v>
      </c>
      <c r="T64" s="26"/>
    </row>
    <row r="65" spans="1:20" ht="34.5" x14ac:dyDescent="0.25">
      <c r="A65" s="3" t="s">
        <v>363</v>
      </c>
      <c r="B65" s="8">
        <v>45924</v>
      </c>
      <c r="C65" s="3" t="s">
        <v>368</v>
      </c>
      <c r="D65" s="8">
        <v>45944</v>
      </c>
      <c r="E65" s="2" t="s">
        <v>360</v>
      </c>
      <c r="F65" s="2"/>
      <c r="G65" s="24" t="s">
        <v>17</v>
      </c>
      <c r="H65" s="10" t="s">
        <v>362</v>
      </c>
      <c r="I65" s="3">
        <v>1</v>
      </c>
      <c r="J65" s="4" t="s">
        <v>361</v>
      </c>
      <c r="K65" s="3">
        <v>1</v>
      </c>
      <c r="L65" s="4" t="s">
        <v>361</v>
      </c>
      <c r="M65" s="38">
        <v>60</v>
      </c>
      <c r="N65" s="25">
        <v>4580</v>
      </c>
      <c r="O65" s="25"/>
      <c r="P65" s="25">
        <f>N65*22/100</f>
        <v>1007.6</v>
      </c>
      <c r="Q65" s="25">
        <v>5587.6</v>
      </c>
      <c r="R65" s="25">
        <v>4580</v>
      </c>
      <c r="S65" s="21">
        <v>46021</v>
      </c>
      <c r="T65" s="26"/>
    </row>
    <row r="66" spans="1:20" ht="45.75" x14ac:dyDescent="0.25">
      <c r="A66" s="3" t="s">
        <v>367</v>
      </c>
      <c r="B66" s="8">
        <v>45932</v>
      </c>
      <c r="C66" s="3" t="s">
        <v>369</v>
      </c>
      <c r="D66" s="8">
        <v>45943</v>
      </c>
      <c r="E66" s="2" t="s">
        <v>366</v>
      </c>
      <c r="F66" s="2"/>
      <c r="G66" s="24" t="s">
        <v>17</v>
      </c>
      <c r="H66" s="10" t="s">
        <v>364</v>
      </c>
      <c r="I66" s="3">
        <v>1</v>
      </c>
      <c r="J66" s="2" t="s">
        <v>365</v>
      </c>
      <c r="K66" s="3">
        <v>1</v>
      </c>
      <c r="L66" s="2" t="s">
        <v>365</v>
      </c>
      <c r="M66" s="3">
        <v>30</v>
      </c>
      <c r="N66" s="25">
        <v>3750</v>
      </c>
      <c r="O66" s="25"/>
      <c r="P66" s="25">
        <v>825</v>
      </c>
      <c r="Q66" s="25">
        <v>4575</v>
      </c>
      <c r="R66" s="25">
        <v>3750</v>
      </c>
      <c r="S66" s="21">
        <v>45992</v>
      </c>
      <c r="T66" s="26"/>
    </row>
    <row r="67" spans="1:20" ht="34.5" x14ac:dyDescent="0.25">
      <c r="A67" s="3" t="s">
        <v>385</v>
      </c>
      <c r="B67" s="8">
        <v>45933</v>
      </c>
      <c r="C67" s="3" t="s">
        <v>384</v>
      </c>
      <c r="D67" s="8">
        <v>45947</v>
      </c>
      <c r="E67" s="2" t="s">
        <v>386</v>
      </c>
      <c r="F67" s="2"/>
      <c r="G67" s="24" t="s">
        <v>17</v>
      </c>
      <c r="H67" s="10" t="s">
        <v>383</v>
      </c>
      <c r="I67" s="3">
        <v>1</v>
      </c>
      <c r="J67" s="4" t="s">
        <v>276</v>
      </c>
      <c r="K67" s="3">
        <v>1</v>
      </c>
      <c r="L67" s="4" t="s">
        <v>276</v>
      </c>
      <c r="M67" s="3">
        <v>45</v>
      </c>
      <c r="N67" s="25">
        <v>25646.26</v>
      </c>
      <c r="O67" s="25"/>
      <c r="P67" s="25">
        <v>5642.17</v>
      </c>
      <c r="Q67" s="25">
        <v>31288.43</v>
      </c>
      <c r="R67" s="25">
        <v>22016.01</v>
      </c>
      <c r="S67" s="21">
        <v>46281</v>
      </c>
      <c r="T67" s="26"/>
    </row>
    <row r="68" spans="1:20" x14ac:dyDescent="0.25">
      <c r="A68" s="3"/>
      <c r="B68" s="8"/>
      <c r="C68" s="3" t="s">
        <v>449</v>
      </c>
      <c r="D68" s="8"/>
      <c r="E68" s="2"/>
      <c r="F68" s="2"/>
      <c r="G68" s="24"/>
      <c r="H68" s="10" t="s">
        <v>226</v>
      </c>
      <c r="I68" s="3"/>
      <c r="J68" s="4"/>
      <c r="K68" s="3"/>
      <c r="L68" s="4"/>
      <c r="M68" s="3"/>
      <c r="N68" s="25"/>
      <c r="O68" s="25"/>
      <c r="P68" s="25"/>
      <c r="Q68" s="25"/>
      <c r="R68" s="25"/>
      <c r="S68" s="21"/>
      <c r="T68" s="20"/>
    </row>
    <row r="69" spans="1:20" ht="45" x14ac:dyDescent="0.25">
      <c r="A69" s="3" t="s">
        <v>387</v>
      </c>
      <c r="B69" s="8">
        <v>45944</v>
      </c>
      <c r="C69" s="3" t="s">
        <v>434</v>
      </c>
      <c r="D69" s="8">
        <v>46002</v>
      </c>
      <c r="E69" s="2" t="s">
        <v>433</v>
      </c>
      <c r="F69" s="2"/>
      <c r="G69" s="19" t="s">
        <v>21</v>
      </c>
      <c r="H69" s="10" t="s">
        <v>389</v>
      </c>
      <c r="I69" s="3">
        <v>1</v>
      </c>
      <c r="J69" s="2" t="s">
        <v>388</v>
      </c>
      <c r="K69" s="3">
        <v>1</v>
      </c>
      <c r="L69" s="2" t="s">
        <v>388</v>
      </c>
      <c r="M69" s="3">
        <v>1095</v>
      </c>
      <c r="N69" s="25">
        <v>1978</v>
      </c>
      <c r="O69" s="25"/>
      <c r="P69" s="25">
        <v>435.16</v>
      </c>
      <c r="Q69" s="25">
        <v>2413.16</v>
      </c>
      <c r="R69" s="25">
        <f>150+178+150</f>
        <v>478</v>
      </c>
      <c r="S69" s="21" t="s">
        <v>463</v>
      </c>
      <c r="T69" s="26"/>
    </row>
    <row r="70" spans="1:20" ht="57" x14ac:dyDescent="0.25">
      <c r="A70" s="3" t="s">
        <v>394</v>
      </c>
      <c r="B70" s="8">
        <v>45946</v>
      </c>
      <c r="C70" s="3" t="s">
        <v>393</v>
      </c>
      <c r="D70" s="8">
        <v>45960</v>
      </c>
      <c r="E70" s="2" t="s">
        <v>392</v>
      </c>
      <c r="F70" s="2"/>
      <c r="G70" s="19" t="s">
        <v>23</v>
      </c>
      <c r="H70" s="10" t="s">
        <v>390</v>
      </c>
      <c r="I70" s="3">
        <v>1</v>
      </c>
      <c r="J70" s="2" t="s">
        <v>391</v>
      </c>
      <c r="K70" s="3">
        <v>1</v>
      </c>
      <c r="L70" s="2" t="s">
        <v>391</v>
      </c>
      <c r="M70" s="3">
        <v>360</v>
      </c>
      <c r="N70" s="25">
        <v>1490</v>
      </c>
      <c r="O70" s="25">
        <v>59.6</v>
      </c>
      <c r="P70" s="25">
        <v>340.91</v>
      </c>
      <c r="Q70" s="25">
        <v>1890.51</v>
      </c>
      <c r="R70" s="25">
        <v>1549.6</v>
      </c>
      <c r="S70" s="21" t="s">
        <v>454</v>
      </c>
      <c r="T70" s="26"/>
    </row>
    <row r="71" spans="1:20" ht="45.75" x14ac:dyDescent="0.25">
      <c r="A71" s="3" t="s">
        <v>439</v>
      </c>
      <c r="B71" s="8">
        <v>45946</v>
      </c>
      <c r="C71" s="3" t="s">
        <v>435</v>
      </c>
      <c r="D71" s="8">
        <v>45965</v>
      </c>
      <c r="E71" s="2" t="s">
        <v>436</v>
      </c>
      <c r="F71" s="2"/>
      <c r="G71" s="19" t="s">
        <v>17</v>
      </c>
      <c r="H71" s="10" t="s">
        <v>437</v>
      </c>
      <c r="I71" s="3">
        <v>1</v>
      </c>
      <c r="J71" s="4" t="s">
        <v>438</v>
      </c>
      <c r="K71" s="3">
        <v>1</v>
      </c>
      <c r="L71" s="4" t="s">
        <v>438</v>
      </c>
      <c r="M71" s="3">
        <v>45</v>
      </c>
      <c r="N71" s="25">
        <f>Q71/1.22</f>
        <v>2193.8032786885246</v>
      </c>
      <c r="O71" s="25"/>
      <c r="P71" s="25">
        <f>N71*22/100</f>
        <v>482.63672131147541</v>
      </c>
      <c r="Q71" s="25">
        <v>2676.44</v>
      </c>
      <c r="R71" s="25">
        <v>2193.8000000000002</v>
      </c>
      <c r="S71" s="21">
        <v>46021</v>
      </c>
      <c r="T71" s="26"/>
    </row>
    <row r="72" spans="1:20" ht="45.75" x14ac:dyDescent="0.25">
      <c r="A72" s="3" t="s">
        <v>432</v>
      </c>
      <c r="B72" s="8">
        <v>45953</v>
      </c>
      <c r="C72" s="3" t="s">
        <v>429</v>
      </c>
      <c r="D72" s="8">
        <v>45968</v>
      </c>
      <c r="E72" s="2" t="s">
        <v>430</v>
      </c>
      <c r="F72" s="2"/>
      <c r="G72" s="19" t="s">
        <v>21</v>
      </c>
      <c r="H72" s="10" t="s">
        <v>431</v>
      </c>
      <c r="I72" s="3">
        <v>1</v>
      </c>
      <c r="J72" s="4" t="s">
        <v>338</v>
      </c>
      <c r="K72" s="3">
        <v>1</v>
      </c>
      <c r="L72" s="4" t="s">
        <v>338</v>
      </c>
      <c r="M72" s="3">
        <v>1200</v>
      </c>
      <c r="N72" s="25">
        <v>38000</v>
      </c>
      <c r="O72" s="25"/>
      <c r="P72" s="25">
        <v>8360</v>
      </c>
      <c r="Q72" s="25">
        <v>46360</v>
      </c>
      <c r="R72" s="25">
        <f>(5748.64/1.22)+304</f>
        <v>5016</v>
      </c>
      <c r="S72" s="21" t="s">
        <v>462</v>
      </c>
      <c r="T72" s="26"/>
    </row>
    <row r="73" spans="1:20" ht="68.25" x14ac:dyDescent="0.25">
      <c r="A73" s="3" t="s">
        <v>397</v>
      </c>
      <c r="B73" s="8">
        <v>45965</v>
      </c>
      <c r="C73" s="3" t="s">
        <v>398</v>
      </c>
      <c r="D73" s="8">
        <v>45971</v>
      </c>
      <c r="E73" s="2" t="s">
        <v>399</v>
      </c>
      <c r="F73" s="2"/>
      <c r="G73" s="19" t="s">
        <v>23</v>
      </c>
      <c r="H73" s="10" t="s">
        <v>395</v>
      </c>
      <c r="I73" s="3">
        <v>1</v>
      </c>
      <c r="J73" s="2" t="s">
        <v>396</v>
      </c>
      <c r="K73" s="3">
        <v>1</v>
      </c>
      <c r="L73" s="2" t="s">
        <v>396</v>
      </c>
      <c r="M73" s="3">
        <v>15</v>
      </c>
      <c r="N73" s="25">
        <v>4825</v>
      </c>
      <c r="O73" s="25"/>
      <c r="P73" s="25">
        <v>1601.5</v>
      </c>
      <c r="Q73" s="25">
        <v>5886.5</v>
      </c>
      <c r="R73" s="25">
        <v>4315</v>
      </c>
      <c r="S73" s="21">
        <v>46136</v>
      </c>
      <c r="T73" s="26"/>
    </row>
    <row r="74" spans="1:20" ht="79.5" x14ac:dyDescent="0.25">
      <c r="A74" s="3" t="s">
        <v>413</v>
      </c>
      <c r="B74" s="8">
        <v>46007</v>
      </c>
      <c r="C74" s="3" t="s">
        <v>411</v>
      </c>
      <c r="D74" s="8">
        <v>46007</v>
      </c>
      <c r="E74" s="2" t="s">
        <v>412</v>
      </c>
      <c r="F74" s="2"/>
      <c r="G74" s="19" t="s">
        <v>23</v>
      </c>
      <c r="H74" s="10" t="s">
        <v>410</v>
      </c>
      <c r="I74" s="3">
        <v>1</v>
      </c>
      <c r="J74" s="2" t="s">
        <v>346</v>
      </c>
      <c r="K74" s="3">
        <v>1</v>
      </c>
      <c r="L74" s="2" t="s">
        <v>346</v>
      </c>
      <c r="M74" s="3">
        <v>360</v>
      </c>
      <c r="N74" s="25">
        <v>4362.5600000000004</v>
      </c>
      <c r="O74" s="25">
        <v>174.5</v>
      </c>
      <c r="P74" s="25">
        <v>998.15</v>
      </c>
      <c r="Q74" s="25">
        <v>5535.21</v>
      </c>
      <c r="R74" s="25"/>
      <c r="S74" s="21"/>
      <c r="T74" s="26"/>
    </row>
    <row r="75" spans="1:20" ht="34.5" x14ac:dyDescent="0.25">
      <c r="A75" s="3" t="s">
        <v>403</v>
      </c>
      <c r="B75" s="8">
        <v>45968</v>
      </c>
      <c r="C75" s="3" t="s">
        <v>402</v>
      </c>
      <c r="D75" s="8">
        <v>45993</v>
      </c>
      <c r="E75" s="2" t="s">
        <v>401</v>
      </c>
      <c r="F75" s="2"/>
      <c r="G75" s="19" t="s">
        <v>17</v>
      </c>
      <c r="H75" s="10" t="s">
        <v>400</v>
      </c>
      <c r="I75" s="3">
        <v>1</v>
      </c>
      <c r="J75" s="4" t="s">
        <v>262</v>
      </c>
      <c r="K75" s="3">
        <v>1</v>
      </c>
      <c r="L75" s="2" t="s">
        <v>262</v>
      </c>
      <c r="M75" s="3">
        <v>30</v>
      </c>
      <c r="N75" s="25">
        <v>4740.95</v>
      </c>
      <c r="O75" s="25"/>
      <c r="P75" s="25">
        <v>1043.01</v>
      </c>
      <c r="Q75" s="25">
        <v>5783.96</v>
      </c>
      <c r="R75" s="25">
        <v>4740.95</v>
      </c>
      <c r="S75" s="21">
        <v>46073</v>
      </c>
      <c r="T75" s="26"/>
    </row>
    <row r="76" spans="1:20" ht="34.5" x14ac:dyDescent="0.25">
      <c r="A76" s="3" t="s">
        <v>417</v>
      </c>
      <c r="B76" s="8">
        <v>45977</v>
      </c>
      <c r="C76" s="3" t="s">
        <v>418</v>
      </c>
      <c r="D76" s="8">
        <v>45995</v>
      </c>
      <c r="E76" s="2" t="s">
        <v>414</v>
      </c>
      <c r="F76" s="2"/>
      <c r="G76" s="19" t="s">
        <v>21</v>
      </c>
      <c r="H76" s="10" t="s">
        <v>415</v>
      </c>
      <c r="I76" s="3">
        <v>1</v>
      </c>
      <c r="J76" s="83" t="s">
        <v>416</v>
      </c>
      <c r="K76" s="3">
        <v>1</v>
      </c>
      <c r="L76" s="83" t="s">
        <v>416</v>
      </c>
      <c r="M76" s="3">
        <v>90</v>
      </c>
      <c r="N76" s="25">
        <v>4950</v>
      </c>
      <c r="O76" s="25"/>
      <c r="P76" s="25">
        <v>1089</v>
      </c>
      <c r="Q76" s="25">
        <v>6039</v>
      </c>
      <c r="R76" s="25">
        <v>4950</v>
      </c>
      <c r="S76" s="21">
        <v>46083</v>
      </c>
      <c r="T76" s="26"/>
    </row>
    <row r="77" spans="1:20" ht="34.5" x14ac:dyDescent="0.25">
      <c r="A77" s="3" t="s">
        <v>419</v>
      </c>
      <c r="B77" s="8">
        <v>45995</v>
      </c>
      <c r="C77" s="3" t="s">
        <v>423</v>
      </c>
      <c r="D77" s="8">
        <v>46006</v>
      </c>
      <c r="E77" s="2" t="s">
        <v>421</v>
      </c>
      <c r="F77" s="2"/>
      <c r="G77" s="19" t="s">
        <v>21</v>
      </c>
      <c r="H77" s="10" t="s">
        <v>420</v>
      </c>
      <c r="I77" s="3">
        <v>1</v>
      </c>
      <c r="J77" s="4" t="s">
        <v>422</v>
      </c>
      <c r="K77" s="3">
        <v>1</v>
      </c>
      <c r="L77" s="4" t="s">
        <v>422</v>
      </c>
      <c r="M77" s="3">
        <v>360</v>
      </c>
      <c r="N77" s="25"/>
      <c r="O77" s="25"/>
      <c r="P77" s="25"/>
      <c r="Q77" s="25">
        <v>24183</v>
      </c>
      <c r="R77" s="25">
        <f>905+19417</f>
        <v>20322</v>
      </c>
      <c r="S77" s="21" t="s">
        <v>459</v>
      </c>
      <c r="T77" s="26"/>
    </row>
    <row r="78" spans="1:20" x14ac:dyDescent="0.25">
      <c r="A78" s="3"/>
      <c r="B78" s="3"/>
      <c r="C78" s="3" t="s">
        <v>450</v>
      </c>
      <c r="D78" s="8"/>
      <c r="E78" s="2"/>
      <c r="F78" s="2"/>
      <c r="G78" s="2"/>
      <c r="H78" s="19" t="s">
        <v>226</v>
      </c>
      <c r="I78" s="3"/>
      <c r="J78" s="2"/>
      <c r="K78" s="3"/>
      <c r="L78" s="2"/>
      <c r="M78" s="3"/>
      <c r="N78" s="25"/>
      <c r="O78" s="25"/>
      <c r="P78" s="25"/>
      <c r="Q78" s="25"/>
      <c r="R78" s="25"/>
      <c r="S78" s="21"/>
      <c r="T78" s="5"/>
    </row>
    <row r="79" spans="1:20" x14ac:dyDescent="0.25">
      <c r="A79" s="3"/>
      <c r="B79" s="3"/>
      <c r="C79" s="6"/>
      <c r="D79" s="8"/>
      <c r="E79" s="2"/>
      <c r="F79" s="2"/>
      <c r="G79" s="2"/>
      <c r="H79" s="4"/>
      <c r="I79" s="3"/>
      <c r="J79" s="2"/>
      <c r="K79" s="3"/>
      <c r="L79" s="2"/>
      <c r="M79" s="3"/>
      <c r="N79" s="25"/>
      <c r="O79" s="25"/>
      <c r="P79" s="25"/>
      <c r="Q79" s="25"/>
      <c r="R79" s="25"/>
      <c r="S79" s="21"/>
      <c r="T79" s="5"/>
    </row>
    <row r="80" spans="1:20" x14ac:dyDescent="0.25">
      <c r="A80" s="3"/>
      <c r="B80" s="3"/>
      <c r="C80" s="6"/>
      <c r="D80" s="8"/>
      <c r="E80" s="2"/>
      <c r="F80" s="2"/>
      <c r="G80" s="2"/>
      <c r="H80" s="4"/>
      <c r="I80" s="3"/>
      <c r="J80" s="2"/>
      <c r="K80" s="3"/>
      <c r="L80" s="2"/>
      <c r="M80" s="3"/>
      <c r="N80" s="25"/>
      <c r="O80" s="25"/>
      <c r="P80" s="25"/>
      <c r="Q80" s="25"/>
      <c r="R80" s="25"/>
      <c r="S80" s="21"/>
      <c r="T80" s="5"/>
    </row>
    <row r="81" spans="1:20" x14ac:dyDescent="0.25">
      <c r="A81" s="3"/>
      <c r="B81" s="3"/>
      <c r="C81" s="6"/>
      <c r="D81" s="8"/>
      <c r="E81" s="2"/>
      <c r="F81" s="2"/>
      <c r="G81" s="2"/>
      <c r="H81" s="4"/>
      <c r="I81" s="3"/>
      <c r="J81" s="2"/>
      <c r="K81" s="3"/>
      <c r="L81" s="2"/>
      <c r="M81" s="3"/>
      <c r="N81" s="25"/>
      <c r="O81" s="25"/>
      <c r="P81" s="25"/>
      <c r="Q81" s="25"/>
      <c r="R81" s="25"/>
      <c r="S81" s="21"/>
      <c r="T81" s="5"/>
    </row>
    <row r="82" spans="1:20" x14ac:dyDescent="0.25">
      <c r="A82" s="3"/>
      <c r="B82" s="3"/>
      <c r="C82" s="6"/>
      <c r="D82" s="8"/>
      <c r="E82" s="2"/>
      <c r="F82" s="2"/>
      <c r="G82" s="2"/>
      <c r="H82" s="4"/>
      <c r="I82" s="3"/>
      <c r="J82" s="2"/>
      <c r="K82" s="3"/>
      <c r="L82" s="2"/>
      <c r="M82" s="3"/>
      <c r="N82" s="25"/>
      <c r="O82" s="25"/>
      <c r="P82" s="25"/>
      <c r="Q82" s="25"/>
      <c r="R82" s="25"/>
      <c r="S82" s="21"/>
      <c r="T82" s="5"/>
    </row>
    <row r="83" spans="1:20" x14ac:dyDescent="0.25">
      <c r="A83" s="3"/>
      <c r="B83" s="3"/>
      <c r="C83" s="3"/>
      <c r="D83" s="8"/>
      <c r="E83" s="2"/>
      <c r="F83" s="2"/>
      <c r="G83" s="2"/>
      <c r="H83" s="4"/>
      <c r="I83" s="3"/>
      <c r="J83" s="4"/>
      <c r="K83" s="3"/>
      <c r="L83" s="2"/>
      <c r="M83" s="3"/>
      <c r="N83" s="25"/>
      <c r="O83" s="25"/>
      <c r="P83" s="25"/>
      <c r="Q83" s="25"/>
      <c r="R83" s="25"/>
      <c r="S83" s="21"/>
      <c r="T83" s="5"/>
    </row>
    <row r="84" spans="1:20" x14ac:dyDescent="0.25">
      <c r="A84" s="3"/>
      <c r="B84" s="3"/>
      <c r="C84" s="3"/>
      <c r="D84" s="8"/>
      <c r="E84" s="2"/>
      <c r="F84" s="2"/>
      <c r="G84" s="2"/>
      <c r="H84" s="4"/>
      <c r="I84" s="3"/>
      <c r="J84" s="4"/>
      <c r="K84" s="3"/>
      <c r="L84" s="2"/>
      <c r="M84" s="3"/>
      <c r="N84" s="25"/>
      <c r="O84" s="25"/>
      <c r="P84" s="25"/>
      <c r="Q84" s="25"/>
      <c r="R84" s="25"/>
      <c r="S84" s="21"/>
      <c r="T84" s="5"/>
    </row>
    <row r="85" spans="1:20" x14ac:dyDescent="0.25">
      <c r="A85" s="3"/>
      <c r="B85" s="3"/>
      <c r="C85" s="6"/>
      <c r="D85" s="8"/>
      <c r="E85" s="2"/>
      <c r="F85" s="2"/>
      <c r="G85" s="2"/>
      <c r="H85" s="4"/>
      <c r="I85" s="3"/>
      <c r="J85" s="2"/>
      <c r="K85" s="3"/>
      <c r="L85" s="2"/>
      <c r="M85" s="3"/>
      <c r="N85" s="25"/>
      <c r="O85" s="25"/>
      <c r="P85" s="25"/>
      <c r="Q85" s="25"/>
      <c r="R85" s="25"/>
      <c r="S85" s="21"/>
      <c r="T85" s="5"/>
    </row>
    <row r="86" spans="1:20" x14ac:dyDescent="0.25">
      <c r="A86" s="3"/>
      <c r="B86" s="3"/>
      <c r="C86" s="3"/>
      <c r="D86" s="8"/>
      <c r="E86" s="2"/>
      <c r="F86" s="2"/>
      <c r="G86" s="2"/>
      <c r="H86" s="4"/>
      <c r="I86" s="3"/>
      <c r="J86" s="2"/>
      <c r="K86" s="3"/>
      <c r="L86" s="2"/>
      <c r="M86" s="3"/>
      <c r="N86" s="25"/>
      <c r="O86" s="25"/>
      <c r="P86" s="25"/>
      <c r="Q86" s="25"/>
      <c r="R86" s="25"/>
      <c r="S86" s="21"/>
      <c r="T86" s="5"/>
    </row>
    <row r="87" spans="1:20" x14ac:dyDescent="0.25">
      <c r="A87" s="3"/>
      <c r="B87" s="3"/>
      <c r="C87" s="3"/>
      <c r="D87" s="8"/>
      <c r="E87" s="2"/>
      <c r="F87" s="2"/>
      <c r="G87" s="2"/>
      <c r="H87" s="4"/>
      <c r="I87" s="3"/>
      <c r="J87" s="2"/>
      <c r="K87" s="3"/>
      <c r="L87" s="2"/>
      <c r="M87" s="3"/>
      <c r="N87" s="25"/>
      <c r="O87" s="25"/>
      <c r="P87" s="25"/>
      <c r="Q87" s="25"/>
      <c r="R87" s="25"/>
      <c r="S87" s="21"/>
      <c r="T87" s="5"/>
    </row>
    <row r="88" spans="1:20" x14ac:dyDescent="0.25">
      <c r="A88" s="3"/>
      <c r="B88" s="3"/>
      <c r="C88" s="3"/>
      <c r="D88" s="8"/>
      <c r="E88" s="2"/>
      <c r="F88" s="2"/>
      <c r="G88" s="2"/>
      <c r="H88" s="4"/>
      <c r="I88" s="3"/>
      <c r="J88" s="2"/>
      <c r="K88" s="3"/>
      <c r="L88" s="2"/>
      <c r="M88" s="3"/>
      <c r="N88" s="25"/>
      <c r="O88" s="25"/>
      <c r="P88" s="25"/>
      <c r="Q88" s="25"/>
      <c r="R88" s="25"/>
      <c r="S88" s="21"/>
      <c r="T88" s="5"/>
    </row>
    <row r="89" spans="1:20" x14ac:dyDescent="0.25">
      <c r="A89" s="3"/>
      <c r="B89" s="3"/>
      <c r="C89" s="3"/>
      <c r="D89" s="8"/>
      <c r="E89" s="2"/>
      <c r="F89" s="2"/>
      <c r="G89" s="2"/>
      <c r="H89" s="4"/>
      <c r="I89" s="3"/>
      <c r="J89" s="2"/>
      <c r="K89" s="3"/>
      <c r="L89" s="2"/>
      <c r="M89" s="3"/>
      <c r="N89" s="25"/>
      <c r="O89" s="25"/>
      <c r="P89" s="25"/>
      <c r="Q89" s="25"/>
      <c r="R89" s="25"/>
      <c r="S89" s="21"/>
      <c r="T89" s="5"/>
    </row>
    <row r="90" spans="1:20" x14ac:dyDescent="0.25">
      <c r="A90" s="3"/>
      <c r="B90" s="3"/>
      <c r="C90" s="6"/>
      <c r="D90" s="8"/>
      <c r="E90" s="2"/>
      <c r="F90" s="2"/>
      <c r="G90" s="2"/>
      <c r="H90" s="4"/>
      <c r="I90" s="3"/>
      <c r="J90" s="2"/>
      <c r="K90" s="3"/>
      <c r="L90" s="2"/>
      <c r="M90" s="3"/>
      <c r="N90" s="25"/>
      <c r="O90" s="25"/>
      <c r="P90" s="25"/>
      <c r="Q90" s="25"/>
      <c r="R90" s="25"/>
      <c r="S90" s="21"/>
      <c r="T90" s="5"/>
    </row>
    <row r="91" spans="1:20" x14ac:dyDescent="0.25">
      <c r="A91" s="3"/>
      <c r="B91" s="3"/>
      <c r="C91" s="3"/>
      <c r="D91" s="8"/>
      <c r="E91" s="2"/>
      <c r="F91" s="2"/>
      <c r="G91" s="2"/>
      <c r="H91" s="4"/>
      <c r="I91" s="3"/>
      <c r="J91" s="2"/>
      <c r="K91" s="3"/>
      <c r="L91" s="2"/>
      <c r="M91" s="3"/>
      <c r="N91" s="25"/>
      <c r="O91" s="25"/>
      <c r="P91" s="25"/>
      <c r="Q91" s="25"/>
      <c r="R91" s="25"/>
      <c r="S91" s="21"/>
      <c r="T91" s="5"/>
    </row>
    <row r="92" spans="1:20" x14ac:dyDescent="0.25">
      <c r="A92" s="3"/>
      <c r="B92" s="3"/>
      <c r="C92" s="6"/>
      <c r="D92" s="8"/>
      <c r="E92" s="2"/>
      <c r="F92" s="2"/>
      <c r="G92" s="2"/>
      <c r="H92" s="4"/>
      <c r="I92" s="3"/>
      <c r="J92" s="2"/>
      <c r="K92" s="3"/>
      <c r="L92" s="2"/>
      <c r="M92" s="3"/>
      <c r="N92" s="25"/>
      <c r="O92" s="25"/>
      <c r="P92" s="25"/>
      <c r="Q92" s="25"/>
      <c r="R92" s="25"/>
      <c r="S92" s="21"/>
      <c r="T92" s="5"/>
    </row>
    <row r="93" spans="1:20" x14ac:dyDescent="0.25">
      <c r="A93" s="3"/>
      <c r="B93" s="3"/>
      <c r="C93" s="3"/>
      <c r="D93" s="8"/>
      <c r="E93" s="2"/>
      <c r="F93" s="2"/>
      <c r="G93" s="2"/>
      <c r="H93" s="4"/>
      <c r="I93" s="3"/>
      <c r="J93" s="2"/>
      <c r="K93" s="3"/>
      <c r="L93" s="2"/>
      <c r="M93" s="3"/>
      <c r="N93" s="25"/>
      <c r="O93" s="25"/>
      <c r="P93" s="25"/>
      <c r="Q93" s="25"/>
      <c r="R93" s="25"/>
      <c r="S93" s="21"/>
      <c r="T93" s="5"/>
    </row>
  </sheetData>
  <sortState xmlns:xlrd2="http://schemas.microsoft.com/office/spreadsheetml/2017/richdata2" ref="AB10:AB44">
    <sortCondition ref="AB10"/>
  </sortState>
  <phoneticPr fontId="10" type="noConversion"/>
  <pageMargins left="0.25" right="0.25" top="0.75" bottom="0.75" header="0.3" footer="0.3"/>
  <pageSetup paperSize="8" scale="7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5"/>
  <sheetViews>
    <sheetView tabSelected="1" zoomScale="80" zoomScaleNormal="80" workbookViewId="0">
      <pane ySplit="1" topLeftCell="A32" activePane="bottomLeft" state="frozen"/>
      <selection pane="bottomLeft" activeCell="M43" sqref="M43"/>
    </sheetView>
  </sheetViews>
  <sheetFormatPr defaultColWidth="8.85546875" defaultRowHeight="15" x14ac:dyDescent="0.25"/>
  <cols>
    <col min="1" max="1" width="17.85546875" style="1" customWidth="1"/>
    <col min="2" max="2" width="14.85546875" style="1" customWidth="1"/>
    <col min="3" max="3" width="17.7109375" style="1" customWidth="1"/>
    <col min="4" max="4" width="59.28515625" style="1" bestFit="1" customWidth="1"/>
    <col min="5" max="5" width="13.140625" style="7" customWidth="1"/>
    <col min="6" max="6" width="30.140625" style="1" bestFit="1" customWidth="1"/>
    <col min="7" max="7" width="9.140625" style="7"/>
    <col min="8" max="8" width="30.140625" style="1" bestFit="1" customWidth="1"/>
    <col min="9" max="9" width="15.5703125" style="1" customWidth="1"/>
    <col min="10" max="11" width="11.7109375" style="1" bestFit="1" customWidth="1"/>
    <col min="12" max="12" width="12.85546875" style="85" bestFit="1" customWidth="1"/>
    <col min="13" max="13" width="16" style="1" bestFit="1" customWidth="1"/>
    <col min="14" max="14" width="17.140625" style="1" customWidth="1"/>
    <col min="15" max="15" width="12.85546875" style="1" bestFit="1" customWidth="1"/>
    <col min="16" max="16384" width="8.85546875" style="1"/>
  </cols>
  <sheetData>
    <row r="1" spans="1:15" s="7" customFormat="1" ht="60" x14ac:dyDescent="0.25">
      <c r="A1" s="53" t="s">
        <v>13</v>
      </c>
      <c r="B1" s="54" t="s">
        <v>16</v>
      </c>
      <c r="C1" s="53" t="s">
        <v>14</v>
      </c>
      <c r="D1" s="53" t="s">
        <v>3</v>
      </c>
      <c r="E1" s="53" t="s">
        <v>12</v>
      </c>
      <c r="F1" s="53" t="s">
        <v>15</v>
      </c>
      <c r="G1" s="53" t="s">
        <v>11</v>
      </c>
      <c r="H1" s="53" t="s">
        <v>4</v>
      </c>
      <c r="I1" s="55" t="s">
        <v>5</v>
      </c>
      <c r="J1" s="55" t="s">
        <v>6</v>
      </c>
      <c r="K1" s="55" t="s">
        <v>10</v>
      </c>
      <c r="L1" s="56" t="s">
        <v>7</v>
      </c>
      <c r="M1" s="56" t="s">
        <v>8</v>
      </c>
      <c r="N1" s="53" t="s">
        <v>9</v>
      </c>
    </row>
    <row r="2" spans="1:15" s="45" customFormat="1" ht="56.25" x14ac:dyDescent="0.25">
      <c r="A2" s="36" t="s">
        <v>72</v>
      </c>
      <c r="B2" s="39">
        <v>45672</v>
      </c>
      <c r="C2" s="40" t="s">
        <v>37</v>
      </c>
      <c r="D2" s="17" t="s">
        <v>71</v>
      </c>
      <c r="E2" s="27">
        <v>1</v>
      </c>
      <c r="F2" s="41" t="s">
        <v>79</v>
      </c>
      <c r="G2" s="27">
        <v>1</v>
      </c>
      <c r="H2" s="41" t="s">
        <v>79</v>
      </c>
      <c r="I2" s="42">
        <v>327.87</v>
      </c>
      <c r="J2" s="42">
        <v>0</v>
      </c>
      <c r="K2" s="42">
        <f>+I2*22%</f>
        <v>72.131399999999999</v>
      </c>
      <c r="L2" s="42">
        <v>400</v>
      </c>
      <c r="M2" s="42">
        <v>327.87</v>
      </c>
      <c r="N2" s="43">
        <v>45722</v>
      </c>
      <c r="O2" s="44"/>
    </row>
    <row r="3" spans="1:15" s="51" customFormat="1" ht="45" x14ac:dyDescent="0.25">
      <c r="A3" s="46" t="s">
        <v>74</v>
      </c>
      <c r="B3" s="47">
        <v>45672</v>
      </c>
      <c r="C3" s="40" t="s">
        <v>37</v>
      </c>
      <c r="D3" s="48" t="s">
        <v>73</v>
      </c>
      <c r="E3" s="35">
        <v>1</v>
      </c>
      <c r="F3" s="49" t="s">
        <v>80</v>
      </c>
      <c r="G3" s="35">
        <v>1</v>
      </c>
      <c r="H3" s="49" t="s">
        <v>75</v>
      </c>
      <c r="I3" s="50">
        <v>315.26</v>
      </c>
      <c r="J3" s="50">
        <f>+I3*4%</f>
        <v>12.6104</v>
      </c>
      <c r="K3" s="42">
        <f>+(I3+J3)*22%</f>
        <v>72.131488000000004</v>
      </c>
      <c r="L3" s="50">
        <v>400</v>
      </c>
      <c r="M3" s="50">
        <v>315.26</v>
      </c>
      <c r="N3" s="43">
        <v>45722</v>
      </c>
      <c r="O3" s="44"/>
    </row>
    <row r="4" spans="1:15" s="51" customFormat="1" x14ac:dyDescent="0.25">
      <c r="A4" s="46" t="s">
        <v>277</v>
      </c>
      <c r="B4" s="47"/>
      <c r="C4" s="40"/>
      <c r="D4" s="48" t="s">
        <v>226</v>
      </c>
      <c r="E4" s="35"/>
      <c r="F4" s="49"/>
      <c r="G4" s="35"/>
      <c r="H4" s="49"/>
      <c r="I4" s="50"/>
      <c r="J4" s="50"/>
      <c r="K4" s="42"/>
      <c r="L4" s="50"/>
      <c r="M4" s="50"/>
      <c r="N4" s="43"/>
      <c r="O4" s="44"/>
    </row>
    <row r="5" spans="1:15" s="51" customFormat="1" x14ac:dyDescent="0.25">
      <c r="A5" s="46" t="s">
        <v>278</v>
      </c>
      <c r="B5" s="47"/>
      <c r="C5" s="40"/>
      <c r="D5" s="48" t="s">
        <v>226</v>
      </c>
      <c r="E5" s="35"/>
      <c r="F5" s="49"/>
      <c r="G5" s="35"/>
      <c r="H5" s="49"/>
      <c r="I5" s="50"/>
      <c r="J5" s="50"/>
      <c r="K5" s="42"/>
      <c r="L5" s="50"/>
      <c r="M5" s="50"/>
      <c r="N5" s="43"/>
      <c r="O5" s="44"/>
    </row>
    <row r="6" spans="1:15" s="51" customFormat="1" x14ac:dyDescent="0.25">
      <c r="A6" s="46" t="s">
        <v>279</v>
      </c>
      <c r="B6" s="47"/>
      <c r="C6" s="40"/>
      <c r="D6" s="48" t="s">
        <v>226</v>
      </c>
      <c r="E6" s="35"/>
      <c r="F6" s="49"/>
      <c r="G6" s="35"/>
      <c r="H6" s="49"/>
      <c r="I6" s="50"/>
      <c r="J6" s="50"/>
      <c r="K6" s="42"/>
      <c r="L6" s="50"/>
      <c r="M6" s="50"/>
      <c r="N6" s="43"/>
      <c r="O6" s="44"/>
    </row>
    <row r="7" spans="1:15" s="45" customFormat="1" ht="67.5" x14ac:dyDescent="0.25">
      <c r="A7" s="36" t="s">
        <v>77</v>
      </c>
      <c r="B7" s="39">
        <v>45691</v>
      </c>
      <c r="C7" s="40" t="s">
        <v>37</v>
      </c>
      <c r="D7" s="17" t="s">
        <v>76</v>
      </c>
      <c r="E7" s="27">
        <v>1</v>
      </c>
      <c r="F7" s="18" t="s">
        <v>78</v>
      </c>
      <c r="G7" s="27">
        <v>1</v>
      </c>
      <c r="H7" s="18" t="s">
        <v>78</v>
      </c>
      <c r="I7" s="42">
        <v>400</v>
      </c>
      <c r="J7" s="42">
        <v>0</v>
      </c>
      <c r="K7" s="42">
        <v>0</v>
      </c>
      <c r="L7" s="42">
        <v>400</v>
      </c>
      <c r="M7" s="42">
        <v>400</v>
      </c>
      <c r="N7" s="43">
        <v>45722</v>
      </c>
      <c r="O7" s="44"/>
    </row>
    <row r="8" spans="1:15" s="45" customFormat="1" ht="33.75" x14ac:dyDescent="0.25">
      <c r="A8" s="36" t="s">
        <v>82</v>
      </c>
      <c r="B8" s="39">
        <v>45694</v>
      </c>
      <c r="C8" s="40" t="s">
        <v>37</v>
      </c>
      <c r="D8" s="17" t="s">
        <v>81</v>
      </c>
      <c r="E8" s="27">
        <v>1</v>
      </c>
      <c r="F8" s="18" t="s">
        <v>83</v>
      </c>
      <c r="G8" s="27">
        <v>1</v>
      </c>
      <c r="H8" s="18" t="s">
        <v>83</v>
      </c>
      <c r="I8" s="42">
        <v>400</v>
      </c>
      <c r="J8" s="42">
        <v>0</v>
      </c>
      <c r="K8" s="42">
        <v>0</v>
      </c>
      <c r="L8" s="42">
        <v>400</v>
      </c>
      <c r="M8" s="42">
        <v>400</v>
      </c>
      <c r="N8" s="43">
        <v>45729</v>
      </c>
      <c r="O8" s="44"/>
    </row>
    <row r="9" spans="1:15" s="45" customFormat="1" ht="33.75" x14ac:dyDescent="0.25">
      <c r="A9" s="36" t="s">
        <v>85</v>
      </c>
      <c r="B9" s="39">
        <v>45714</v>
      </c>
      <c r="C9" s="40" t="s">
        <v>17</v>
      </c>
      <c r="D9" s="17" t="s">
        <v>84</v>
      </c>
      <c r="E9" s="27">
        <v>1</v>
      </c>
      <c r="F9" s="18" t="s">
        <v>86</v>
      </c>
      <c r="G9" s="27">
        <v>1</v>
      </c>
      <c r="H9" s="18" t="s">
        <v>86</v>
      </c>
      <c r="I9" s="42">
        <v>3000</v>
      </c>
      <c r="J9" s="42">
        <f>+I9*4%</f>
        <v>120</v>
      </c>
      <c r="K9" s="42">
        <f>+(I9+J9)*22%</f>
        <v>686.4</v>
      </c>
      <c r="L9" s="42">
        <v>3806.4</v>
      </c>
      <c r="M9" s="42">
        <v>676</v>
      </c>
      <c r="N9" s="43">
        <v>45971</v>
      </c>
      <c r="O9" s="44"/>
    </row>
    <row r="10" spans="1:15" s="45" customFormat="1" ht="45" x14ac:dyDescent="0.25">
      <c r="A10" s="36" t="s">
        <v>89</v>
      </c>
      <c r="B10" s="39">
        <v>45702</v>
      </c>
      <c r="C10" s="40" t="s">
        <v>37</v>
      </c>
      <c r="D10" s="17" t="s">
        <v>87</v>
      </c>
      <c r="E10" s="27">
        <v>1</v>
      </c>
      <c r="F10" s="36" t="s">
        <v>88</v>
      </c>
      <c r="G10" s="27">
        <v>1</v>
      </c>
      <c r="H10" s="36" t="s">
        <v>88</v>
      </c>
      <c r="I10" s="42">
        <v>402</v>
      </c>
      <c r="J10" s="42">
        <v>0</v>
      </c>
      <c r="K10" s="42">
        <v>0</v>
      </c>
      <c r="L10" s="42">
        <v>402</v>
      </c>
      <c r="M10" s="42">
        <v>402</v>
      </c>
      <c r="N10" s="43">
        <v>45722</v>
      </c>
      <c r="O10" s="44"/>
    </row>
    <row r="11" spans="1:15" s="45" customFormat="1" ht="33.75" x14ac:dyDescent="0.25">
      <c r="A11" s="36" t="s">
        <v>91</v>
      </c>
      <c r="B11" s="39">
        <v>45722</v>
      </c>
      <c r="C11" s="40" t="s">
        <v>17</v>
      </c>
      <c r="D11" s="17" t="s">
        <v>90</v>
      </c>
      <c r="E11" s="27">
        <v>1</v>
      </c>
      <c r="F11" s="36" t="s">
        <v>92</v>
      </c>
      <c r="G11" s="27">
        <v>1</v>
      </c>
      <c r="H11" s="36" t="s">
        <v>92</v>
      </c>
      <c r="I11" s="42">
        <v>6000</v>
      </c>
      <c r="J11" s="42">
        <f>+I11*4%</f>
        <v>240</v>
      </c>
      <c r="K11" s="42">
        <f>+(I11+J11)*22%</f>
        <v>1372.8</v>
      </c>
      <c r="L11" s="42">
        <v>7613</v>
      </c>
      <c r="M11" s="42">
        <f>2757.5/1.22</f>
        <v>2260.2459016393445</v>
      </c>
      <c r="N11" s="43">
        <v>46083</v>
      </c>
      <c r="O11" s="44"/>
    </row>
    <row r="12" spans="1:15" s="45" customFormat="1" x14ac:dyDescent="0.25">
      <c r="A12" s="36" t="s">
        <v>280</v>
      </c>
      <c r="B12" s="39"/>
      <c r="C12" s="40"/>
      <c r="D12" s="17" t="s">
        <v>226</v>
      </c>
      <c r="E12" s="27"/>
      <c r="F12" s="36" t="s">
        <v>176</v>
      </c>
      <c r="G12" s="27"/>
      <c r="H12" s="36"/>
      <c r="I12" s="42"/>
      <c r="J12" s="42"/>
      <c r="K12" s="42"/>
      <c r="L12" s="42"/>
      <c r="M12" s="42"/>
      <c r="N12" s="43"/>
      <c r="O12" s="44"/>
    </row>
    <row r="13" spans="1:15" s="45" customFormat="1" x14ac:dyDescent="0.25">
      <c r="A13" s="36" t="s">
        <v>281</v>
      </c>
      <c r="B13" s="39"/>
      <c r="C13" s="40"/>
      <c r="D13" s="17" t="s">
        <v>226</v>
      </c>
      <c r="E13" s="27"/>
      <c r="F13" s="36"/>
      <c r="G13" s="27"/>
      <c r="H13" s="36"/>
      <c r="I13" s="42"/>
      <c r="J13" s="42"/>
      <c r="K13" s="42"/>
      <c r="L13" s="42"/>
      <c r="M13" s="42"/>
      <c r="N13" s="43"/>
      <c r="O13" s="44"/>
    </row>
    <row r="14" spans="1:15" s="45" customFormat="1" ht="33.75" x14ac:dyDescent="0.25">
      <c r="A14" s="36" t="s">
        <v>106</v>
      </c>
      <c r="B14" s="39">
        <v>45714</v>
      </c>
      <c r="C14" s="40" t="s">
        <v>21</v>
      </c>
      <c r="D14" s="17" t="s">
        <v>107</v>
      </c>
      <c r="E14" s="27">
        <v>1</v>
      </c>
      <c r="F14" s="36" t="s">
        <v>108</v>
      </c>
      <c r="G14" s="27">
        <v>1</v>
      </c>
      <c r="H14" s="36" t="s">
        <v>108</v>
      </c>
      <c r="I14" s="42">
        <v>10000</v>
      </c>
      <c r="J14" s="42">
        <v>400</v>
      </c>
      <c r="K14" s="42">
        <v>2288</v>
      </c>
      <c r="L14" s="42">
        <f>I14+J14+K14</f>
        <v>12688</v>
      </c>
      <c r="M14" s="42">
        <f>208+1196+572+2080</f>
        <v>4056</v>
      </c>
      <c r="N14" s="43" t="s">
        <v>457</v>
      </c>
      <c r="O14" s="44"/>
    </row>
    <row r="15" spans="1:15" s="45" customFormat="1" ht="56.25" x14ac:dyDescent="0.25">
      <c r="A15" s="36" t="s">
        <v>109</v>
      </c>
      <c r="B15" s="84">
        <v>45716</v>
      </c>
      <c r="C15" s="40" t="s">
        <v>23</v>
      </c>
      <c r="D15" s="17" t="s">
        <v>110</v>
      </c>
      <c r="E15" s="27">
        <v>1</v>
      </c>
      <c r="F15" s="18" t="s">
        <v>111</v>
      </c>
      <c r="G15" s="27">
        <v>1</v>
      </c>
      <c r="H15" s="36" t="s">
        <v>111</v>
      </c>
      <c r="I15" s="42">
        <v>6000</v>
      </c>
      <c r="J15" s="42">
        <f>I15*4%</f>
        <v>240</v>
      </c>
      <c r="K15" s="42">
        <f>6240*22%</f>
        <v>1372.8</v>
      </c>
      <c r="L15" s="42">
        <f>I15+J15+K15</f>
        <v>7612.8</v>
      </c>
      <c r="M15" s="42">
        <v>6240</v>
      </c>
      <c r="N15" s="43">
        <v>45821</v>
      </c>
      <c r="O15" s="44"/>
    </row>
    <row r="16" spans="1:15" s="45" customFormat="1" ht="56.25" x14ac:dyDescent="0.25">
      <c r="A16" s="36" t="s">
        <v>284</v>
      </c>
      <c r="B16" s="84">
        <v>45730</v>
      </c>
      <c r="C16" s="40" t="s">
        <v>55</v>
      </c>
      <c r="D16" s="17" t="s">
        <v>283</v>
      </c>
      <c r="E16" s="27">
        <v>1</v>
      </c>
      <c r="F16" s="18" t="s">
        <v>282</v>
      </c>
      <c r="G16" s="27">
        <v>1</v>
      </c>
      <c r="H16" s="36" t="s">
        <v>285</v>
      </c>
      <c r="I16" s="42">
        <v>16000</v>
      </c>
      <c r="J16" s="42">
        <v>640</v>
      </c>
      <c r="K16" s="42">
        <v>3660.8</v>
      </c>
      <c r="L16" s="42">
        <v>20300.8</v>
      </c>
      <c r="M16" s="42">
        <v>4501.9399999999996</v>
      </c>
      <c r="N16" s="43">
        <v>45961</v>
      </c>
      <c r="O16" s="44"/>
    </row>
    <row r="17" spans="1:15" s="45" customFormat="1" ht="33.75" x14ac:dyDescent="0.25">
      <c r="A17" s="36" t="s">
        <v>112</v>
      </c>
      <c r="B17" s="84">
        <v>45728</v>
      </c>
      <c r="C17" s="40" t="s">
        <v>17</v>
      </c>
      <c r="D17" s="17" t="s">
        <v>113</v>
      </c>
      <c r="E17" s="27">
        <v>1</v>
      </c>
      <c r="F17" s="18" t="s">
        <v>114</v>
      </c>
      <c r="G17" s="27">
        <v>1</v>
      </c>
      <c r="H17" s="18" t="s">
        <v>114</v>
      </c>
      <c r="I17" s="42">
        <v>2700</v>
      </c>
      <c r="J17" s="42">
        <f>I17*4%</f>
        <v>108</v>
      </c>
      <c r="K17" s="42">
        <f>(2700+108)*22%</f>
        <v>617.76</v>
      </c>
      <c r="L17" s="42">
        <f>I17+J17+K17</f>
        <v>3425.76</v>
      </c>
      <c r="M17" s="42">
        <f>288.54/1.22</f>
        <v>236.50819672131149</v>
      </c>
      <c r="N17" s="43">
        <v>46083</v>
      </c>
      <c r="O17" s="44"/>
    </row>
    <row r="18" spans="1:15" s="45" customFormat="1" ht="33.75" x14ac:dyDescent="0.25">
      <c r="A18" s="36" t="s">
        <v>115</v>
      </c>
      <c r="B18" s="84">
        <v>45737</v>
      </c>
      <c r="C18" s="40" t="s">
        <v>37</v>
      </c>
      <c r="D18" s="17" t="s">
        <v>116</v>
      </c>
      <c r="E18" s="27">
        <v>1</v>
      </c>
      <c r="F18" s="18" t="s">
        <v>117</v>
      </c>
      <c r="G18" s="27">
        <v>1</v>
      </c>
      <c r="H18" s="36" t="s">
        <v>117</v>
      </c>
      <c r="I18" s="42">
        <v>3000</v>
      </c>
      <c r="J18" s="42">
        <v>120</v>
      </c>
      <c r="K18" s="42">
        <v>0</v>
      </c>
      <c r="L18" s="42">
        <v>3120</v>
      </c>
      <c r="M18" s="42">
        <v>3000</v>
      </c>
      <c r="N18" s="43">
        <v>46021</v>
      </c>
      <c r="O18" s="44"/>
    </row>
    <row r="19" spans="1:15" s="45" customFormat="1" x14ac:dyDescent="0.25">
      <c r="A19" s="36" t="s">
        <v>143</v>
      </c>
      <c r="B19" s="84">
        <v>45734</v>
      </c>
      <c r="C19" s="40" t="s">
        <v>55</v>
      </c>
      <c r="D19" s="17" t="s">
        <v>460</v>
      </c>
      <c r="E19" s="27">
        <v>1</v>
      </c>
      <c r="F19" s="36" t="s">
        <v>118</v>
      </c>
      <c r="G19" s="27">
        <v>1</v>
      </c>
      <c r="H19" s="36" t="s">
        <v>118</v>
      </c>
      <c r="I19" s="42">
        <v>8000</v>
      </c>
      <c r="J19" s="42">
        <f>I19*4%</f>
        <v>320</v>
      </c>
      <c r="K19" s="42">
        <f>8320*0.22</f>
        <v>1830.4</v>
      </c>
      <c r="L19" s="42">
        <f>+SUM(I19:K19)</f>
        <v>10150.4</v>
      </c>
      <c r="M19" s="42">
        <v>8000</v>
      </c>
      <c r="N19" s="43">
        <v>46073</v>
      </c>
      <c r="O19" s="44"/>
    </row>
    <row r="20" spans="1:15" s="45" customFormat="1" ht="33.75" x14ac:dyDescent="0.25">
      <c r="A20" s="36" t="s">
        <v>144</v>
      </c>
      <c r="B20" s="84">
        <v>45741</v>
      </c>
      <c r="C20" s="40" t="s">
        <v>37</v>
      </c>
      <c r="D20" s="17" t="s">
        <v>119</v>
      </c>
      <c r="E20" s="27">
        <v>1</v>
      </c>
      <c r="F20" s="36" t="s">
        <v>120</v>
      </c>
      <c r="G20" s="27">
        <v>1</v>
      </c>
      <c r="H20" s="36" t="s">
        <v>120</v>
      </c>
      <c r="I20" s="42">
        <v>1400</v>
      </c>
      <c r="J20" s="42">
        <v>0</v>
      </c>
      <c r="K20" s="42">
        <v>0</v>
      </c>
      <c r="L20" s="42">
        <v>1400</v>
      </c>
      <c r="M20" s="42">
        <v>1400</v>
      </c>
      <c r="N20" s="43">
        <v>45793</v>
      </c>
      <c r="O20" s="44"/>
    </row>
    <row r="21" spans="1:15" s="45" customFormat="1" x14ac:dyDescent="0.25">
      <c r="A21" s="36" t="s">
        <v>286</v>
      </c>
      <c r="B21" s="84"/>
      <c r="C21" s="40"/>
      <c r="D21" s="17" t="s">
        <v>226</v>
      </c>
      <c r="E21" s="27"/>
      <c r="F21" s="36"/>
      <c r="G21" s="27"/>
      <c r="H21" s="36"/>
      <c r="I21" s="42"/>
      <c r="J21" s="42"/>
      <c r="K21" s="42"/>
      <c r="L21" s="42"/>
      <c r="M21" s="42"/>
      <c r="N21" s="43"/>
      <c r="O21" s="44"/>
    </row>
    <row r="22" spans="1:15" s="45" customFormat="1" x14ac:dyDescent="0.25">
      <c r="A22" s="36" t="s">
        <v>287</v>
      </c>
      <c r="B22" s="84"/>
      <c r="C22" s="40"/>
      <c r="D22" s="17" t="s">
        <v>226</v>
      </c>
      <c r="E22" s="27"/>
      <c r="F22" s="36"/>
      <c r="G22" s="27"/>
      <c r="H22" s="36"/>
      <c r="I22" s="42"/>
      <c r="J22" s="42"/>
      <c r="K22" s="42"/>
      <c r="L22" s="42"/>
      <c r="M22" s="42"/>
      <c r="N22" s="43"/>
      <c r="O22" s="44"/>
    </row>
    <row r="23" spans="1:15" s="45" customFormat="1" ht="56.25" x14ac:dyDescent="0.25">
      <c r="A23" s="74" t="s">
        <v>147</v>
      </c>
      <c r="B23" s="84">
        <v>45747</v>
      </c>
      <c r="C23" s="40" t="s">
        <v>23</v>
      </c>
      <c r="D23" s="17" t="s">
        <v>145</v>
      </c>
      <c r="E23" s="27">
        <v>1</v>
      </c>
      <c r="F23" s="36" t="s">
        <v>146</v>
      </c>
      <c r="G23" s="27">
        <v>1</v>
      </c>
      <c r="H23" s="36" t="s">
        <v>146</v>
      </c>
      <c r="I23" s="42">
        <v>5000</v>
      </c>
      <c r="J23" s="42">
        <v>200</v>
      </c>
      <c r="K23" s="42">
        <f>5200*0.22</f>
        <v>1144</v>
      </c>
      <c r="L23" s="42">
        <v>6344</v>
      </c>
      <c r="M23" s="42">
        <v>5200</v>
      </c>
      <c r="N23" s="43">
        <v>45900</v>
      </c>
      <c r="O23" s="44"/>
    </row>
    <row r="24" spans="1:15" s="45" customFormat="1" ht="33.75" x14ac:dyDescent="0.25">
      <c r="A24" s="36" t="s">
        <v>149</v>
      </c>
      <c r="B24" s="84">
        <v>45749</v>
      </c>
      <c r="C24" s="40" t="s">
        <v>63</v>
      </c>
      <c r="D24" s="17" t="s">
        <v>148</v>
      </c>
      <c r="E24" s="27">
        <v>1</v>
      </c>
      <c r="F24" s="36" t="s">
        <v>120</v>
      </c>
      <c r="G24" s="27">
        <v>1</v>
      </c>
      <c r="H24" s="36" t="s">
        <v>120</v>
      </c>
      <c r="I24" s="42">
        <v>2800</v>
      </c>
      <c r="J24" s="42"/>
      <c r="K24" s="42"/>
      <c r="L24" s="42">
        <v>2800</v>
      </c>
      <c r="M24" s="42">
        <v>2800</v>
      </c>
      <c r="N24" s="43">
        <v>45793</v>
      </c>
      <c r="O24" s="44"/>
    </row>
    <row r="25" spans="1:15" s="45" customFormat="1" x14ac:dyDescent="0.25">
      <c r="A25" s="36" t="s">
        <v>288</v>
      </c>
      <c r="B25" s="84"/>
      <c r="C25" s="40"/>
      <c r="D25" s="17" t="s">
        <v>226</v>
      </c>
      <c r="E25" s="27"/>
      <c r="F25" s="36"/>
      <c r="G25" s="27"/>
      <c r="H25" s="36"/>
      <c r="I25" s="42"/>
      <c r="J25" s="42"/>
      <c r="K25" s="42"/>
      <c r="L25" s="42"/>
      <c r="M25" s="42"/>
      <c r="N25" s="43"/>
      <c r="O25" s="44"/>
    </row>
    <row r="26" spans="1:15" s="45" customFormat="1" ht="45" x14ac:dyDescent="0.25">
      <c r="A26" s="36" t="s">
        <v>185</v>
      </c>
      <c r="B26" s="84">
        <v>45758</v>
      </c>
      <c r="C26" s="40" t="s">
        <v>55</v>
      </c>
      <c r="D26" s="17" t="s">
        <v>183</v>
      </c>
      <c r="E26" s="27">
        <v>1</v>
      </c>
      <c r="F26" s="18" t="s">
        <v>184</v>
      </c>
      <c r="G26" s="27">
        <v>1</v>
      </c>
      <c r="H26" s="18" t="s">
        <v>184</v>
      </c>
      <c r="I26" s="42">
        <v>5000</v>
      </c>
      <c r="J26" s="42">
        <v>200</v>
      </c>
      <c r="K26" s="42">
        <v>1144</v>
      </c>
      <c r="L26" s="42">
        <v>6344</v>
      </c>
      <c r="M26" s="42">
        <v>5000</v>
      </c>
      <c r="N26" s="43">
        <v>46052</v>
      </c>
      <c r="O26" s="44"/>
    </row>
    <row r="27" spans="1:15" s="45" customFormat="1" x14ac:dyDescent="0.25">
      <c r="A27" s="36" t="s">
        <v>289</v>
      </c>
      <c r="B27" s="84"/>
      <c r="C27" s="40"/>
      <c r="D27" s="17" t="s">
        <v>226</v>
      </c>
      <c r="E27" s="27"/>
      <c r="F27" s="18"/>
      <c r="G27" s="27"/>
      <c r="H27" s="18"/>
      <c r="I27" s="42"/>
      <c r="J27" s="42"/>
      <c r="K27" s="42"/>
      <c r="L27" s="42"/>
      <c r="M27" s="42"/>
      <c r="N27" s="43"/>
      <c r="O27" s="44"/>
    </row>
    <row r="28" spans="1:15" s="45" customFormat="1" x14ac:dyDescent="0.25">
      <c r="A28" s="36" t="s">
        <v>290</v>
      </c>
      <c r="B28" s="84"/>
      <c r="C28" s="40"/>
      <c r="D28" s="17" t="s">
        <v>226</v>
      </c>
      <c r="E28" s="27"/>
      <c r="F28" s="18"/>
      <c r="G28" s="27"/>
      <c r="H28" s="18"/>
      <c r="I28" s="42"/>
      <c r="J28" s="42"/>
      <c r="K28" s="42"/>
      <c r="L28" s="42"/>
      <c r="M28" s="42"/>
      <c r="N28" s="43"/>
      <c r="O28" s="44"/>
    </row>
    <row r="29" spans="1:15" s="45" customFormat="1" ht="45" x14ac:dyDescent="0.25">
      <c r="A29" s="36" t="s">
        <v>220</v>
      </c>
      <c r="B29" s="84">
        <v>45793</v>
      </c>
      <c r="C29" s="40" t="s">
        <v>37</v>
      </c>
      <c r="D29" s="17" t="s">
        <v>219</v>
      </c>
      <c r="E29" s="27">
        <v>1</v>
      </c>
      <c r="F29" s="18" t="s">
        <v>291</v>
      </c>
      <c r="G29" s="27">
        <v>1</v>
      </c>
      <c r="H29" s="18" t="s">
        <v>291</v>
      </c>
      <c r="I29" s="42">
        <v>2500</v>
      </c>
      <c r="J29" s="42">
        <v>100</v>
      </c>
      <c r="K29" s="42">
        <v>572</v>
      </c>
      <c r="L29" s="42">
        <v>3172</v>
      </c>
      <c r="M29" s="42">
        <v>2600</v>
      </c>
      <c r="N29" s="43">
        <v>45961</v>
      </c>
      <c r="O29" s="44"/>
    </row>
    <row r="30" spans="1:15" s="45" customFormat="1" ht="33.75" x14ac:dyDescent="0.25">
      <c r="A30" s="36" t="s">
        <v>292</v>
      </c>
      <c r="B30" s="84">
        <v>45803</v>
      </c>
      <c r="C30" s="40" t="s">
        <v>55</v>
      </c>
      <c r="D30" s="17" t="s">
        <v>221</v>
      </c>
      <c r="E30" s="27">
        <v>1</v>
      </c>
      <c r="F30" s="36" t="s">
        <v>222</v>
      </c>
      <c r="G30" s="27">
        <v>1</v>
      </c>
      <c r="H30" s="36" t="s">
        <v>222</v>
      </c>
      <c r="I30" s="42">
        <v>9000</v>
      </c>
      <c r="J30" s="42">
        <v>360</v>
      </c>
      <c r="K30" s="42">
        <v>2059.1999999999998</v>
      </c>
      <c r="L30" s="42">
        <v>11419.2</v>
      </c>
      <c r="M30" s="42"/>
      <c r="N30" s="43"/>
      <c r="O30" s="44"/>
    </row>
    <row r="31" spans="1:15" s="45" customFormat="1" ht="45" x14ac:dyDescent="0.25">
      <c r="A31" s="36" t="s">
        <v>300</v>
      </c>
      <c r="B31" s="84">
        <v>45462</v>
      </c>
      <c r="C31" s="40" t="s">
        <v>17</v>
      </c>
      <c r="D31" s="17" t="s">
        <v>301</v>
      </c>
      <c r="E31" s="27">
        <v>3</v>
      </c>
      <c r="F31" s="18" t="s">
        <v>302</v>
      </c>
      <c r="G31" s="27">
        <v>2</v>
      </c>
      <c r="H31" s="36" t="s">
        <v>303</v>
      </c>
      <c r="I31" s="63">
        <v>6300</v>
      </c>
      <c r="J31" s="42">
        <v>252</v>
      </c>
      <c r="K31" s="42">
        <v>1441.44</v>
      </c>
      <c r="L31" s="42">
        <v>7993.44</v>
      </c>
      <c r="M31" s="42">
        <v>6552</v>
      </c>
      <c r="N31" s="43">
        <v>45961</v>
      </c>
      <c r="O31" s="44"/>
    </row>
    <row r="32" spans="1:15" s="45" customFormat="1" ht="33.75" x14ac:dyDescent="0.25">
      <c r="A32" s="36" t="s">
        <v>306</v>
      </c>
      <c r="B32" s="84">
        <v>45832</v>
      </c>
      <c r="C32" s="40" t="s">
        <v>21</v>
      </c>
      <c r="D32" s="17" t="s">
        <v>305</v>
      </c>
      <c r="E32" s="27">
        <v>1</v>
      </c>
      <c r="F32" s="36" t="s">
        <v>304</v>
      </c>
      <c r="G32" s="27">
        <v>1</v>
      </c>
      <c r="H32" s="36" t="s">
        <v>304</v>
      </c>
      <c r="I32" s="42">
        <v>2000</v>
      </c>
      <c r="J32" s="42">
        <v>80</v>
      </c>
      <c r="K32" s="42">
        <v>457.6</v>
      </c>
      <c r="L32" s="42">
        <v>2537.6</v>
      </c>
      <c r="M32" s="42">
        <v>2080</v>
      </c>
      <c r="N32" s="43">
        <v>45932</v>
      </c>
      <c r="O32" s="44"/>
    </row>
    <row r="33" spans="1:15" ht="37.9" customHeight="1" x14ac:dyDescent="0.25">
      <c r="A33" s="2" t="s">
        <v>349</v>
      </c>
      <c r="B33" s="84">
        <v>45846</v>
      </c>
      <c r="C33" s="2" t="s">
        <v>17</v>
      </c>
      <c r="D33" s="10" t="s">
        <v>347</v>
      </c>
      <c r="E33" s="3">
        <v>1</v>
      </c>
      <c r="F33" s="36" t="s">
        <v>348</v>
      </c>
      <c r="G33" s="3">
        <v>1</v>
      </c>
      <c r="H33" s="2" t="s">
        <v>348</v>
      </c>
      <c r="I33" s="42">
        <v>6325</v>
      </c>
      <c r="J33" s="42">
        <v>253</v>
      </c>
      <c r="K33" s="42">
        <v>1447.16</v>
      </c>
      <c r="L33" s="42">
        <v>8025.16</v>
      </c>
      <c r="M33" s="86"/>
      <c r="N33" s="43"/>
      <c r="O33" s="44"/>
    </row>
    <row r="34" spans="1:15" ht="57" x14ac:dyDescent="0.25">
      <c r="A34" s="2" t="s">
        <v>353</v>
      </c>
      <c r="B34" s="84">
        <v>45860</v>
      </c>
      <c r="C34" s="4" t="s">
        <v>17</v>
      </c>
      <c r="D34" s="11" t="s">
        <v>350</v>
      </c>
      <c r="E34" s="3">
        <v>3</v>
      </c>
      <c r="F34" s="71" t="s">
        <v>351</v>
      </c>
      <c r="G34" s="3">
        <v>2</v>
      </c>
      <c r="H34" s="2" t="s">
        <v>352</v>
      </c>
      <c r="I34" s="42">
        <v>4500</v>
      </c>
      <c r="J34" s="42">
        <v>225</v>
      </c>
      <c r="K34" s="42">
        <f>(J34+I34)*22/100</f>
        <v>1039.5</v>
      </c>
      <c r="L34" s="42">
        <v>5764.5</v>
      </c>
      <c r="M34" s="42">
        <v>4500</v>
      </c>
      <c r="N34" s="43">
        <v>45992</v>
      </c>
      <c r="O34" s="44"/>
    </row>
    <row r="35" spans="1:15" ht="106.15" customHeight="1" x14ac:dyDescent="0.25">
      <c r="A35" s="2" t="s">
        <v>373</v>
      </c>
      <c r="B35" s="84">
        <v>45932</v>
      </c>
      <c r="C35" s="40" t="s">
        <v>23</v>
      </c>
      <c r="D35" s="10" t="s">
        <v>370</v>
      </c>
      <c r="E35" s="3">
        <v>1</v>
      </c>
      <c r="F35" s="29" t="s">
        <v>371</v>
      </c>
      <c r="G35" s="27">
        <v>1</v>
      </c>
      <c r="H35" s="28" t="s">
        <v>372</v>
      </c>
      <c r="I35" s="42">
        <v>1250</v>
      </c>
      <c r="J35" s="2"/>
      <c r="K35" s="42">
        <v>275</v>
      </c>
      <c r="L35" s="42">
        <v>1525</v>
      </c>
      <c r="M35" s="2"/>
      <c r="N35" s="43"/>
      <c r="O35" s="44"/>
    </row>
    <row r="36" spans="1:15" ht="45" x14ac:dyDescent="0.25">
      <c r="A36" s="2" t="s">
        <v>376</v>
      </c>
      <c r="B36" s="84">
        <v>45931</v>
      </c>
      <c r="C36" s="10" t="s">
        <v>174</v>
      </c>
      <c r="D36" s="10" t="s">
        <v>374</v>
      </c>
      <c r="E36" s="3">
        <v>1</v>
      </c>
      <c r="F36" s="4" t="s">
        <v>375</v>
      </c>
      <c r="G36" s="3">
        <v>1</v>
      </c>
      <c r="H36" s="4" t="s">
        <v>375</v>
      </c>
      <c r="I36" s="42">
        <v>2000</v>
      </c>
      <c r="J36" s="42">
        <v>80</v>
      </c>
      <c r="K36" s="42">
        <v>686.4</v>
      </c>
      <c r="L36" s="42">
        <v>3806.4</v>
      </c>
      <c r="M36" s="42">
        <v>1000</v>
      </c>
      <c r="N36" s="43">
        <v>46101</v>
      </c>
      <c r="O36" s="44"/>
    </row>
    <row r="37" spans="1:15" ht="70.900000000000006" customHeight="1" x14ac:dyDescent="0.25">
      <c r="A37" s="2" t="s">
        <v>378</v>
      </c>
      <c r="B37" s="84">
        <v>45946</v>
      </c>
      <c r="C37" s="10" t="s">
        <v>37</v>
      </c>
      <c r="D37" s="10" t="s">
        <v>377</v>
      </c>
      <c r="E37" s="3">
        <v>1</v>
      </c>
      <c r="F37" s="29" t="s">
        <v>379</v>
      </c>
      <c r="G37" s="3">
        <v>1</v>
      </c>
      <c r="H37" s="2" t="s">
        <v>379</v>
      </c>
      <c r="I37" s="50">
        <v>315.26</v>
      </c>
      <c r="J37" s="50">
        <f>+I37*4%</f>
        <v>12.6104</v>
      </c>
      <c r="K37" s="42">
        <f>+(I37+J37)*22%</f>
        <v>72.131488000000004</v>
      </c>
      <c r="L37" s="42">
        <v>400</v>
      </c>
      <c r="M37" s="42">
        <v>400</v>
      </c>
      <c r="N37" s="43">
        <v>46000</v>
      </c>
      <c r="O37" s="44"/>
    </row>
    <row r="38" spans="1:15" ht="45" x14ac:dyDescent="0.25">
      <c r="A38" s="2" t="s">
        <v>381</v>
      </c>
      <c r="B38" s="84">
        <v>45944</v>
      </c>
      <c r="C38" s="17" t="s">
        <v>21</v>
      </c>
      <c r="D38" s="80" t="s">
        <v>380</v>
      </c>
      <c r="E38" s="3">
        <v>1</v>
      </c>
      <c r="F38" s="36" t="s">
        <v>304</v>
      </c>
      <c r="G38" s="3">
        <v>1</v>
      </c>
      <c r="H38" s="36" t="s">
        <v>304</v>
      </c>
      <c r="I38" s="50">
        <v>6000</v>
      </c>
      <c r="J38" s="50">
        <f>I38*4/100</f>
        <v>240</v>
      </c>
      <c r="K38" s="42"/>
      <c r="L38" s="42">
        <v>7612.8</v>
      </c>
      <c r="M38" s="42">
        <f>1248+2704+1872</f>
        <v>5824</v>
      </c>
      <c r="N38" s="43" t="s">
        <v>455</v>
      </c>
      <c r="O38" s="44"/>
    </row>
    <row r="39" spans="1:15" ht="50.45" customHeight="1" x14ac:dyDescent="0.25">
      <c r="A39" s="60" t="s">
        <v>406</v>
      </c>
      <c r="B39" s="84">
        <v>45968</v>
      </c>
      <c r="C39" s="79" t="s">
        <v>37</v>
      </c>
      <c r="D39" s="80" t="s">
        <v>404</v>
      </c>
      <c r="E39" s="59">
        <v>1</v>
      </c>
      <c r="F39" s="60" t="s">
        <v>405</v>
      </c>
      <c r="G39" s="59">
        <v>1</v>
      </c>
      <c r="H39" s="60" t="s">
        <v>405</v>
      </c>
      <c r="I39" s="81">
        <v>327.87</v>
      </c>
      <c r="J39" s="81"/>
      <c r="K39" s="81">
        <v>72.13</v>
      </c>
      <c r="L39" s="81">
        <v>400</v>
      </c>
      <c r="M39" s="42">
        <v>400</v>
      </c>
      <c r="N39" s="43">
        <v>46000</v>
      </c>
      <c r="O39" s="44"/>
    </row>
    <row r="40" spans="1:15" ht="68.25" x14ac:dyDescent="0.25">
      <c r="A40" s="60" t="s">
        <v>409</v>
      </c>
      <c r="B40" s="84">
        <v>45965</v>
      </c>
      <c r="C40" s="82" t="s">
        <v>37</v>
      </c>
      <c r="D40" s="80" t="s">
        <v>407</v>
      </c>
      <c r="E40" s="59">
        <v>1</v>
      </c>
      <c r="F40" s="60" t="s">
        <v>408</v>
      </c>
      <c r="G40" s="59">
        <v>1</v>
      </c>
      <c r="H40" s="60" t="s">
        <v>408</v>
      </c>
      <c r="I40" s="81"/>
      <c r="J40" s="81"/>
      <c r="K40" s="81"/>
      <c r="L40" s="81">
        <v>400</v>
      </c>
      <c r="M40" s="42">
        <v>320</v>
      </c>
      <c r="N40" s="43">
        <v>46000</v>
      </c>
      <c r="O40" s="44"/>
    </row>
    <row r="41" spans="1:15" ht="58.15" customHeight="1" x14ac:dyDescent="0.25">
      <c r="A41" s="60" t="s">
        <v>426</v>
      </c>
      <c r="B41" s="84">
        <v>45954</v>
      </c>
      <c r="C41" s="60" t="s">
        <v>55</v>
      </c>
      <c r="D41" s="80" t="s">
        <v>424</v>
      </c>
      <c r="E41" s="59">
        <v>1</v>
      </c>
      <c r="F41" s="58" t="s">
        <v>425</v>
      </c>
      <c r="G41" s="59">
        <v>1</v>
      </c>
      <c r="H41" s="58" t="s">
        <v>425</v>
      </c>
      <c r="I41" s="81">
        <v>7500</v>
      </c>
      <c r="J41" s="81">
        <f>I41*4/100</f>
        <v>300</v>
      </c>
      <c r="K41" s="81">
        <f>(I41+J41)*22/100</f>
        <v>1716</v>
      </c>
      <c r="L41" s="81">
        <v>9516</v>
      </c>
      <c r="M41" s="42">
        <v>7500</v>
      </c>
      <c r="N41" s="43">
        <v>46052</v>
      </c>
      <c r="O41" s="44"/>
    </row>
    <row r="42" spans="1:15" ht="16.149999999999999" customHeight="1" x14ac:dyDescent="0.25">
      <c r="A42" s="60" t="s">
        <v>452</v>
      </c>
      <c r="B42" s="84"/>
      <c r="C42" s="60"/>
      <c r="D42" s="80" t="s">
        <v>226</v>
      </c>
      <c r="E42" s="59"/>
      <c r="F42" s="58"/>
      <c r="G42" s="59"/>
      <c r="H42" s="58"/>
      <c r="I42" s="81"/>
      <c r="J42" s="81"/>
      <c r="K42" s="81"/>
      <c r="L42" s="81"/>
      <c r="M42" s="42"/>
      <c r="N42" s="43"/>
      <c r="O42" s="44"/>
    </row>
    <row r="43" spans="1:15" x14ac:dyDescent="0.25">
      <c r="A43" s="60" t="s">
        <v>451</v>
      </c>
      <c r="B43" s="84"/>
      <c r="C43" s="60"/>
      <c r="D43" s="80" t="s">
        <v>226</v>
      </c>
      <c r="E43" s="59"/>
      <c r="F43" s="58"/>
      <c r="G43" s="59"/>
      <c r="H43" s="58"/>
      <c r="I43" s="81"/>
      <c r="J43" s="81"/>
      <c r="K43" s="81"/>
      <c r="L43" s="81"/>
      <c r="M43" s="42"/>
      <c r="N43" s="43"/>
      <c r="O43" s="44"/>
    </row>
    <row r="44" spans="1:15" x14ac:dyDescent="0.25">
      <c r="A44" s="60" t="s">
        <v>453</v>
      </c>
      <c r="B44" s="84"/>
      <c r="C44" s="60"/>
      <c r="D44" s="80" t="s">
        <v>226</v>
      </c>
      <c r="E44" s="59"/>
      <c r="F44" s="58"/>
      <c r="G44" s="59"/>
      <c r="H44" s="58"/>
      <c r="I44" s="81"/>
      <c r="J44" s="81"/>
      <c r="K44" s="81"/>
      <c r="L44" s="81"/>
      <c r="M44" s="42"/>
      <c r="N44" s="43"/>
      <c r="O44" s="44"/>
    </row>
    <row r="45" spans="1:15" ht="57" x14ac:dyDescent="0.25">
      <c r="A45" s="2" t="s">
        <v>428</v>
      </c>
      <c r="B45" s="72">
        <v>46008</v>
      </c>
      <c r="C45" s="2" t="s">
        <v>55</v>
      </c>
      <c r="D45" s="10" t="s">
        <v>427</v>
      </c>
      <c r="E45" s="3">
        <v>1</v>
      </c>
      <c r="F45" s="4" t="s">
        <v>425</v>
      </c>
      <c r="G45" s="3">
        <v>1</v>
      </c>
      <c r="H45" s="4" t="s">
        <v>425</v>
      </c>
      <c r="I45" s="42">
        <v>10000</v>
      </c>
      <c r="J45" s="42">
        <f>I45*4/100</f>
        <v>400</v>
      </c>
      <c r="K45" s="42">
        <f>(I45+J45)*22/100</f>
        <v>2288</v>
      </c>
      <c r="L45" s="42">
        <v>12688</v>
      </c>
      <c r="M45" s="42">
        <v>10000</v>
      </c>
      <c r="N45" s="43">
        <v>46101</v>
      </c>
      <c r="O45" s="44"/>
    </row>
  </sheetData>
  <autoFilter ref="A1:O45" xr:uid="{00000000-0001-0000-0100-000000000000}"/>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12F107B4982BC409B6C6880945A1A16" ma:contentTypeVersion="13" ma:contentTypeDescription="Creare un nuovo documento." ma:contentTypeScope="" ma:versionID="b7cde630666e061e1eefdf6f39efb221">
  <xsd:schema xmlns:xsd="http://www.w3.org/2001/XMLSchema" xmlns:xs="http://www.w3.org/2001/XMLSchema" xmlns:p="http://schemas.microsoft.com/office/2006/metadata/properties" xmlns:ns2="fe87937a-f534-4ebd-8762-938ad6f6f6dd" xmlns:ns3="2b1f6e50-5d7f-40aa-861c-0a96b99c62ab" targetNamespace="http://schemas.microsoft.com/office/2006/metadata/properties" ma:root="true" ma:fieldsID="5682bad80f14e764d5bac3748856caa9" ns2:_="" ns3:_="">
    <xsd:import namespace="fe87937a-f534-4ebd-8762-938ad6f6f6dd"/>
    <xsd:import namespace="2b1f6e50-5d7f-40aa-861c-0a96b99c62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87937a-f534-4ebd-8762-938ad6f6f6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101b8236-ed1b-4872-bbdb-2ac21e96838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1f6e50-5d7f-40aa-861c-0a96b99c62a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8c861ac-92ef-474f-b976-0aae6231203f}" ma:internalName="TaxCatchAll" ma:showField="CatchAllData" ma:web="2b1f6e50-5d7f-40aa-861c-0a96b99c62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b1f6e50-5d7f-40aa-861c-0a96b99c62ab" xsi:nil="true"/>
    <lcf76f155ced4ddcb4097134ff3c332f xmlns="fe87937a-f534-4ebd-8762-938ad6f6f6d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8EA8D2-D591-4EA7-A33D-FCFFA45B34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87937a-f534-4ebd-8762-938ad6f6f6dd"/>
    <ds:schemaRef ds:uri="2b1f6e50-5d7f-40aa-861c-0a96b99c62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E9EFFE-47CA-4E21-9211-7B1C14D74335}">
  <ds:schemaRefs>
    <ds:schemaRef ds:uri="http://schemas.microsoft.com/office/2006/metadata/properties"/>
    <ds:schemaRef ds:uri="http://schemas.microsoft.com/office/infopath/2007/PartnerControls"/>
    <ds:schemaRef ds:uri="2b1f6e50-5d7f-40aa-861c-0a96b99c62ab"/>
    <ds:schemaRef ds:uri="fe87937a-f534-4ebd-8762-938ad6f6f6dd"/>
  </ds:schemaRefs>
</ds:datastoreItem>
</file>

<file path=customXml/itemProps3.xml><?xml version="1.0" encoding="utf-8"?>
<ds:datastoreItem xmlns:ds="http://schemas.openxmlformats.org/officeDocument/2006/customXml" ds:itemID="{3EA7B62A-09DD-4952-8BB0-04EC3A4313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Servizie e forniture</vt:lpstr>
      <vt:lpstr>Incarichi professionali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2026-09-16T05:38:16Z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0x010100612F107B4982BC409B6C6880945A1A16</vt:lpwstr>
  </property>
  <property fmtid="{D5CDD505-2E9C-101B-9397-08002B2CF9AE}" pid="3" name="MediaServiceImageTags">
    <vt:lpwstr/>
  </property>
</Properties>
</file>