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240" windowHeight="4080"/>
  </bookViews>
  <sheets>
    <sheet name="AM087" sheetId="4" r:id="rId1"/>
  </sheets>
  <definedNames>
    <definedName name="_xlnm._FilterDatabase" localSheetId="0" hidden="1">'AM087'!$A$1:$S$94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4" l="1"/>
  <c r="R69" i="4"/>
  <c r="R64" i="4" l="1"/>
  <c r="O48" i="4"/>
  <c r="R33" i="4"/>
  <c r="R11" i="4"/>
  <c r="N93" i="4" l="1"/>
  <c r="P93" i="4" s="1"/>
  <c r="N92" i="4"/>
  <c r="P92" i="4" s="1"/>
  <c r="N91" i="4"/>
  <c r="P91" i="4" s="1"/>
  <c r="N90" i="4"/>
  <c r="P90" i="4" s="1"/>
  <c r="N89" i="4"/>
  <c r="P89" i="4" s="1"/>
  <c r="P81" i="4"/>
  <c r="Q81" i="4" s="1"/>
  <c r="P80" i="4"/>
  <c r="Q80" i="4" s="1"/>
  <c r="N79" i="4"/>
  <c r="P79" i="4" s="1"/>
  <c r="N78" i="4"/>
  <c r="P78" i="4" s="1"/>
  <c r="P77" i="4"/>
  <c r="Q77" i="4" s="1"/>
  <c r="P76" i="4"/>
  <c r="Q76" i="4" s="1"/>
  <c r="P75" i="4"/>
  <c r="Q75" i="4" s="1"/>
  <c r="P74" i="4"/>
  <c r="Q74" i="4" s="1"/>
  <c r="O73" i="4"/>
  <c r="P73" i="4" s="1"/>
  <c r="Q73" i="4" s="1"/>
  <c r="N72" i="4"/>
  <c r="P72" i="4" s="1"/>
  <c r="O71" i="4"/>
  <c r="P71" i="4" s="1"/>
  <c r="P70" i="4"/>
  <c r="Q70" i="4" s="1"/>
  <c r="P69" i="4"/>
  <c r="Q69" i="4" s="1"/>
  <c r="P68" i="4"/>
  <c r="Q68" i="4" s="1"/>
  <c r="Q71" i="4" l="1"/>
  <c r="N67" i="4"/>
  <c r="O67" i="4" s="1"/>
  <c r="N66" i="4"/>
  <c r="P66" i="4" s="1"/>
  <c r="N65" i="4"/>
  <c r="O65" i="4" s="1"/>
  <c r="P65" i="4" s="1"/>
  <c r="N63" i="4"/>
  <c r="P63" i="4" s="1"/>
  <c r="N62" i="4"/>
  <c r="P62" i="4" s="1"/>
  <c r="O61" i="4"/>
  <c r="P61" i="4" s="1"/>
  <c r="Q61" i="4" s="1"/>
  <c r="N59" i="4"/>
  <c r="P59" i="4" s="1"/>
  <c r="N60" i="4"/>
  <c r="P60" i="4" s="1"/>
  <c r="N58" i="4"/>
  <c r="P58" i="4" s="1"/>
  <c r="N57" i="4"/>
  <c r="P57" i="4" s="1"/>
  <c r="N56" i="4"/>
  <c r="P56" i="4" s="1"/>
  <c r="P55" i="4"/>
  <c r="Q55" i="4" s="1"/>
  <c r="P54" i="4"/>
  <c r="Q54" i="4"/>
  <c r="P53" i="4"/>
  <c r="Q53" i="4" s="1"/>
  <c r="P52" i="4"/>
  <c r="Q52" i="4" s="1"/>
  <c r="P51" i="4"/>
  <c r="Q51" i="4" s="1"/>
  <c r="P50" i="4"/>
  <c r="Q50" i="4" s="1"/>
  <c r="N49" i="4"/>
  <c r="P49" i="4" s="1"/>
  <c r="Q49" i="4" s="1"/>
  <c r="P48" i="4"/>
  <c r="Q48" i="4" s="1"/>
  <c r="P47" i="4"/>
  <c r="Q47" i="4" s="1"/>
  <c r="P46" i="4"/>
  <c r="Q46" i="4" s="1"/>
  <c r="P67" i="4" l="1"/>
  <c r="K45" i="4"/>
  <c r="K43" i="4"/>
  <c r="K42" i="4"/>
  <c r="K41" i="4"/>
  <c r="K40" i="4"/>
  <c r="K36" i="4"/>
  <c r="K35" i="4"/>
  <c r="K34" i="4"/>
  <c r="K31" i="4"/>
  <c r="K30" i="4"/>
  <c r="K29" i="4"/>
  <c r="K25" i="4"/>
  <c r="K23" i="4"/>
  <c r="K22" i="4"/>
  <c r="K21" i="4"/>
  <c r="K20" i="4"/>
  <c r="K19" i="4"/>
  <c r="K18" i="4"/>
  <c r="K17" i="4"/>
  <c r="K16" i="4"/>
  <c r="K14" i="4"/>
  <c r="K3" i="4"/>
  <c r="K4" i="4"/>
  <c r="K5" i="4"/>
  <c r="K6" i="4"/>
  <c r="K7" i="4"/>
  <c r="K8" i="4"/>
  <c r="K9" i="4"/>
  <c r="K10" i="4"/>
  <c r="K11" i="4"/>
  <c r="K12" i="4"/>
  <c r="K2" i="4"/>
  <c r="O45" i="4" l="1"/>
  <c r="P45" i="4" s="1"/>
  <c r="O31" i="4"/>
  <c r="O20" i="4"/>
  <c r="P20" i="4" s="1"/>
  <c r="O6" i="4"/>
  <c r="P6" i="4" s="1"/>
  <c r="O8" i="4"/>
  <c r="O9" i="4"/>
  <c r="O7" i="4"/>
  <c r="O4" i="4"/>
  <c r="O5" i="4"/>
  <c r="P5" i="4" s="1"/>
  <c r="Q6" i="4" l="1"/>
  <c r="P44" i="4"/>
  <c r="P40" i="4"/>
  <c r="P39" i="4"/>
  <c r="P37" i="4"/>
  <c r="P33" i="4"/>
  <c r="P32" i="4"/>
  <c r="P24" i="4"/>
  <c r="O22" i="4"/>
  <c r="P22" i="4" s="1"/>
  <c r="O14" i="4"/>
  <c r="P14" i="4" s="1"/>
  <c r="P12" i="4"/>
  <c r="Q4" i="4" l="1"/>
  <c r="Q5"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3" i="4"/>
  <c r="Q2" i="4"/>
</calcChain>
</file>

<file path=xl/sharedStrings.xml><?xml version="1.0" encoding="utf-8"?>
<sst xmlns="http://schemas.openxmlformats.org/spreadsheetml/2006/main" count="727" uniqueCount="431">
  <si>
    <t>studio di fattibilità per l’avvio di un’attività agricola multifunzionale</t>
  </si>
  <si>
    <t>Molina Giovanni</t>
  </si>
  <si>
    <t>scouting e organizzazione di eventi nell’Oasi Ca’ Granda fino al 15/11/2022</t>
  </si>
  <si>
    <t>redazione del bilancio annuale, gestione adempimenti fiscali e consulenza fiscale 2022- 2023</t>
  </si>
  <si>
    <t>Renna Mauro</t>
  </si>
  <si>
    <t>assistenza in diritto amministrativo</t>
  </si>
  <si>
    <t>assistenza in diritto agrario</t>
  </si>
  <si>
    <t>assistenza in diritto delle acque</t>
  </si>
  <si>
    <t>Fybra Srl</t>
  </si>
  <si>
    <t>fornitura con posa in opera di sensori smart per la qualità dell’aria</t>
  </si>
  <si>
    <t>assistenza grafica 2022</t>
  </si>
  <si>
    <t>Acqua &amp; Sole Srl</t>
  </si>
  <si>
    <t>prelievo di un numero massimo di 400 campioni di suolo</t>
  </si>
  <si>
    <t>Affidamento</t>
  </si>
  <si>
    <t>00</t>
  </si>
  <si>
    <t>00 - 01</t>
  </si>
  <si>
    <t>01</t>
  </si>
  <si>
    <t>fornitura di apparatti per la realizzazione di una rete Wi-fi</t>
  </si>
  <si>
    <t>100 ore assistenza informatica</t>
  </si>
  <si>
    <t>Eurogeo Snc</t>
  </si>
  <si>
    <t>MC3 Architettura Srl</t>
  </si>
  <si>
    <t>Astro Traslochi di Serrani Samuel</t>
  </si>
  <si>
    <t>sgombero, la pulizia, la sanificazione ed il conseguente conferimento in discarica del materiale di risulta di un appartamento sito a Cascina Basiano</t>
  </si>
  <si>
    <t>progettazione porticato</t>
  </si>
  <si>
    <t>Minoprio Analisi e Certificazioni Srl</t>
  </si>
  <si>
    <t>analisi del suolo _ max 400 campioni</t>
  </si>
  <si>
    <t>Idea Real Estate Spa</t>
  </si>
  <si>
    <t>fornitura del software di gestione immobiliare fino al 31/12/2023</t>
  </si>
  <si>
    <t>incarico professionale per la formazione del personale</t>
  </si>
  <si>
    <t>assistenza in diritto penale</t>
  </si>
  <si>
    <t>assistenza in materia di appalti pubblici</t>
  </si>
  <si>
    <t>verifica strutturale della copertura di un edificio sito a Morimondo</t>
  </si>
  <si>
    <t>fornitura di graminacee e fioriture</t>
  </si>
  <si>
    <t>Cdd Studio Ing. Cesare De Domenico</t>
  </si>
  <si>
    <t>perizia estimativa del canone di locazione di 29 unità abitative</t>
  </si>
  <si>
    <t>Kroll Spa Real Estate Advisory Group</t>
  </si>
  <si>
    <t>Great Place to work Insitute Italia Srl</t>
  </si>
  <si>
    <t>analisi di clima aziendale</t>
  </si>
  <si>
    <t>chiuse di regolazione</t>
  </si>
  <si>
    <t>Agrimedia srl</t>
  </si>
  <si>
    <t xml:space="preserve">esecuzione delle perizie estimative di n. 11 fabbricati. </t>
  </si>
  <si>
    <t>Zetaci prefabbricati Srl</t>
  </si>
  <si>
    <t>fornitura di tubi in ecopal</t>
  </si>
  <si>
    <t>Zanuso Legno Srl</t>
  </si>
  <si>
    <t>fornitura di cordoli in legno</t>
  </si>
  <si>
    <t>Impresa Didonè Srl</t>
  </si>
  <si>
    <t>lavori di finitura scavi e stesura ghiaia</t>
  </si>
  <si>
    <t>giudizio di opposizione al decreto ingiuntivo promosso dalla società Frassi</t>
  </si>
  <si>
    <t>Klorofilla Grow Sas</t>
  </si>
  <si>
    <t>Idrotermica S.r.l.</t>
  </si>
  <si>
    <t>lavori per la posa di salvavita e/o l’esecuzione dei fori di ventilazione e di areazione</t>
  </si>
  <si>
    <t>Geca Srl</t>
  </si>
  <si>
    <t>stampa di n. 500 copie del bilancio sociale e invio ad un numero di destinatari determinati</t>
  </si>
  <si>
    <t>Fois Luca</t>
  </si>
  <si>
    <t xml:space="preserve">analisi e lo studio delle più importanti donazioni all’Ospedale Maggiore successive al 1800 </t>
  </si>
  <si>
    <t>servizio di advocacy e consulenza strategica per la comunicazione del Bilancio Sociale 2021 della Fondazione</t>
  </si>
  <si>
    <t>Ismo Srl</t>
  </si>
  <si>
    <t>servizio per la formazione delle figure di middle management per la valutazione del personale</t>
  </si>
  <si>
    <t>perizia estimativa del canone di locazione di n. 1 immobile commerciale sito a Zelo Buon Persico</t>
  </si>
  <si>
    <t>Q8 Petroleum Italia Spa</t>
  </si>
  <si>
    <t>fornitura di carburante tramite Fuel Card</t>
  </si>
  <si>
    <t>integrazione l’indagine ambientale preliminare</t>
  </si>
  <si>
    <t>ALMA Ingegneria Srl</t>
  </si>
  <si>
    <t>Progettazione, Direzione Lavori Opere Strutturali, Collaudo Statico e Coordinamento della Sicurezza in fase di Progettazione ed Esecuzione di n. 3 ponti in legno</t>
  </si>
  <si>
    <t>lavori di messa in sicurezza e riparazione del portone d'ingresso della Chiesa di Santa Maria alle Selve sita a Vedano al Lambro</t>
  </si>
  <si>
    <t>informazione e formazione dei collaboratori  sul processo di valutazione del personale</t>
  </si>
  <si>
    <t>Ecospurghi Lombarda Srl</t>
  </si>
  <si>
    <t>servizio di spurgo, smaltimento e video ispezione</t>
  </si>
  <si>
    <t>Studio Zazzeron Cameretti Associati</t>
  </si>
  <si>
    <t>servizio per il controllo Sogei ed invio delle comunicazioni IVA trimestrali per l’anno 2022 e 2023</t>
  </si>
  <si>
    <t>sez</t>
  </si>
  <si>
    <t>CIG</t>
  </si>
  <si>
    <t>CUP</t>
  </si>
  <si>
    <t>Oggetto</t>
  </si>
  <si>
    <t>Aggiudicatario</t>
  </si>
  <si>
    <t>Importo di aggiudicazione IVA esclusa</t>
  </si>
  <si>
    <t xml:space="preserve">CPA </t>
  </si>
  <si>
    <t>Totale</t>
  </si>
  <si>
    <t>Importo delle somme liquidate IVA esclusa</t>
  </si>
  <si>
    <t>Nomina
Rup</t>
  </si>
  <si>
    <t>Montingelli Gabriele</t>
  </si>
  <si>
    <t>Nasca Srl</t>
  </si>
  <si>
    <t>data
affidamento</t>
  </si>
  <si>
    <t>assistenza legale nel giudizio instaurato dalla società Dendron sas</t>
  </si>
  <si>
    <t>assistenza legale nella vertenza instaurata dalla Società Agricola Frassi</t>
  </si>
  <si>
    <t>Studio Ass.to Zazzeron &amp; Cameretti</t>
  </si>
  <si>
    <t>Studio Legale Nicolini Cantù</t>
  </si>
  <si>
    <t>assistenza tecnica ai siti web della Fondazione Patrimonio Ca’ Granda</t>
  </si>
  <si>
    <t>Polignum Snc</t>
  </si>
  <si>
    <t>Z6B34D878D</t>
  </si>
  <si>
    <t>Flora Conservation Società Semplice Agricola di Lino Zurbani</t>
  </si>
  <si>
    <t>KROLL Advisory S.p.A.</t>
  </si>
  <si>
    <t>Z51309CAD6</t>
  </si>
  <si>
    <t>Z223472BE8</t>
  </si>
  <si>
    <t>ZD73543725</t>
  </si>
  <si>
    <t>ZF7356B24A</t>
  </si>
  <si>
    <t>Z22356B2BA</t>
  </si>
  <si>
    <t>Z7633E465E</t>
  </si>
  <si>
    <t>ZD435A05B5</t>
  </si>
  <si>
    <t>Z5E35BED8D</t>
  </si>
  <si>
    <t>ZE735D4753</t>
  </si>
  <si>
    <t>Z7035DC12F</t>
  </si>
  <si>
    <t>Z8D35F4667</t>
  </si>
  <si>
    <t>Z9835DC12E</t>
  </si>
  <si>
    <t>Z573604C57</t>
  </si>
  <si>
    <t>Z8F369A02B</t>
  </si>
  <si>
    <t>ZD2369E827</t>
  </si>
  <si>
    <t>Z7035435DB</t>
  </si>
  <si>
    <t>Z8636C3971</t>
  </si>
  <si>
    <t>ZA236F3DC1</t>
  </si>
  <si>
    <t>Z113682AF7</t>
  </si>
  <si>
    <t>Z6237013E5</t>
  </si>
  <si>
    <t>ZBD36EE5ED</t>
  </si>
  <si>
    <t>Efficere Sas di Amato Federico</t>
  </si>
  <si>
    <t>Andreotti Rossana_Salvi Angelo</t>
  </si>
  <si>
    <t>Lunghini Giacomo Umberto</t>
  </si>
  <si>
    <t>Nami Evolution di Rudisi Ilaria</t>
  </si>
  <si>
    <t>Studio Avv. Mantovani</t>
  </si>
  <si>
    <t>FB &amp; Associati SpA</t>
  </si>
  <si>
    <t>Z8235208E6</t>
  </si>
  <si>
    <t>ZA0353257A</t>
  </si>
  <si>
    <t>ZF135A5614</t>
  </si>
  <si>
    <t>Z6E3530755</t>
  </si>
  <si>
    <t>Z4A360925F</t>
  </si>
  <si>
    <t>Z9B368F2EB</t>
  </si>
  <si>
    <t>Z03353EB60</t>
  </si>
  <si>
    <t>Z5036BD2A5</t>
  </si>
  <si>
    <t>Sfera giuridica studio</t>
  </si>
  <si>
    <t>Si</t>
  </si>
  <si>
    <t>No</t>
  </si>
  <si>
    <t>Data pagamento</t>
  </si>
  <si>
    <t>Iva</t>
  </si>
  <si>
    <t>Struttura Proponente</t>
  </si>
  <si>
    <t>Elenco degli operatori invitati apresentare offerta</t>
  </si>
  <si>
    <t>AM087_01</t>
  </si>
  <si>
    <t>AM087_02</t>
  </si>
  <si>
    <t>AM087_03</t>
  </si>
  <si>
    <t>AM087_04</t>
  </si>
  <si>
    <t>AM087_05</t>
  </si>
  <si>
    <t>AM087_06</t>
  </si>
  <si>
    <t>AM087_07</t>
  </si>
  <si>
    <t>AM087_08</t>
  </si>
  <si>
    <t>AM087_09</t>
  </si>
  <si>
    <t>AM087_10</t>
  </si>
  <si>
    <t>AM087_11</t>
  </si>
  <si>
    <t>AM087_12</t>
  </si>
  <si>
    <t>AM087_13</t>
  </si>
  <si>
    <t>AM087_14</t>
  </si>
  <si>
    <t>AM087_16</t>
  </si>
  <si>
    <t>AM087_17</t>
  </si>
  <si>
    <t>AM087_18</t>
  </si>
  <si>
    <t>AM087_19</t>
  </si>
  <si>
    <t>AM087_20</t>
  </si>
  <si>
    <t>AM087_21</t>
  </si>
  <si>
    <t>AM087_22</t>
  </si>
  <si>
    <t>AM087_23</t>
  </si>
  <si>
    <t>AM087_24</t>
  </si>
  <si>
    <t>AM087_25</t>
  </si>
  <si>
    <t>AM087_26</t>
  </si>
  <si>
    <t>AM087_27</t>
  </si>
  <si>
    <t>AM087_28</t>
  </si>
  <si>
    <t>AM087_29</t>
  </si>
  <si>
    <t>AM087_30</t>
  </si>
  <si>
    <t>AM087_31</t>
  </si>
  <si>
    <t>AM087_32</t>
  </si>
  <si>
    <t>AM087_33</t>
  </si>
  <si>
    <t>AM087_34</t>
  </si>
  <si>
    <t>AM087_35</t>
  </si>
  <si>
    <t>AM087_36</t>
  </si>
  <si>
    <t>AM087_37</t>
  </si>
  <si>
    <t>AM087_38</t>
  </si>
  <si>
    <t>AM087_39</t>
  </si>
  <si>
    <t>AM087_40</t>
  </si>
  <si>
    <t>AM087_41</t>
  </si>
  <si>
    <t>AM087_42</t>
  </si>
  <si>
    <t>AM087_43</t>
  </si>
  <si>
    <t>AM087_44</t>
  </si>
  <si>
    <t>AM087_45</t>
  </si>
  <si>
    <t>AM087_46</t>
  </si>
  <si>
    <t>AM087_47</t>
  </si>
  <si>
    <t>AM087_48</t>
  </si>
  <si>
    <t>AM087_49</t>
  </si>
  <si>
    <t>AM087_50</t>
  </si>
  <si>
    <t>AM087_51</t>
  </si>
  <si>
    <t>AM087_52</t>
  </si>
  <si>
    <t>AM087_53</t>
  </si>
  <si>
    <t>AM087_54</t>
  </si>
  <si>
    <t>AM087_55</t>
  </si>
  <si>
    <t>AM087_56</t>
  </si>
  <si>
    <t>AM087_57</t>
  </si>
  <si>
    <t>AM087_58</t>
  </si>
  <si>
    <t>AM087_59</t>
  </si>
  <si>
    <t>AM087_60</t>
  </si>
  <si>
    <t>AM087_61</t>
  </si>
  <si>
    <t>AM087_62</t>
  </si>
  <si>
    <t>AM087_63</t>
  </si>
  <si>
    <t>AM087_64</t>
  </si>
  <si>
    <t>AM087_65</t>
  </si>
  <si>
    <t>AM087_66</t>
  </si>
  <si>
    <t>AM087_67</t>
  </si>
  <si>
    <t>AM087_68</t>
  </si>
  <si>
    <t>AM087_69</t>
  </si>
  <si>
    <t>AM087_70</t>
  </si>
  <si>
    <t>AM087_71</t>
  </si>
  <si>
    <t>AM087_72</t>
  </si>
  <si>
    <t>AM087_73</t>
  </si>
  <si>
    <t>AM087_15</t>
  </si>
  <si>
    <t>Servzi Generali e Rsisorse Umame</t>
  </si>
  <si>
    <t>Amministrazione e Controllo</t>
  </si>
  <si>
    <t>Servizi Tecnici Immobiliari</t>
  </si>
  <si>
    <t>Gestione Manutenzione</t>
  </si>
  <si>
    <t>Gestione  Locazioni</t>
  </si>
  <si>
    <t>Affari Legali</t>
  </si>
  <si>
    <t>Direzione Generale</t>
  </si>
  <si>
    <t>Acque e Diritii reali</t>
  </si>
  <si>
    <t>Programmazione e Sviluppo</t>
  </si>
  <si>
    <t>Servzi Generali e Risorse Umame</t>
  </si>
  <si>
    <t>RB multiservice; White Service; Astro Traslochi di Serrani Samuel</t>
  </si>
  <si>
    <t>Minoprio Analisi e Certificazioni Srl; Chelab Srl; Agrosistemi Srl</t>
  </si>
  <si>
    <t>Kroll Spa; Agenzia delle Entrate; K2Real Srl; Cbre Valuation Spa</t>
  </si>
  <si>
    <t>Agrimedia; Buratto Matteo; Officna Livietti; Peroni srl</t>
  </si>
  <si>
    <t>Zanuso Legno Srl; Demetra soc. Coop sociale; Eurolegno Spa</t>
  </si>
  <si>
    <t>Comunicazione</t>
  </si>
  <si>
    <t>Klorofilla Grow Sas; OakNet Srls</t>
  </si>
  <si>
    <t>Idrotermica Srl; Impresa Dema Srl; MG Costruzioni Edili Srl</t>
  </si>
  <si>
    <t>Geca Srl; Ingraf Srl; GamEdit Srl; Bn Grafica Srl; Longo Spa</t>
  </si>
  <si>
    <t>Q Petroleum Italia Spa</t>
  </si>
  <si>
    <t>EcoSpurghi Lombarda Srl; Nova Spurghi sas; Ecologica Piemontese; Eurospurghi Srl; Ambrosiana Spurghi Srl</t>
  </si>
  <si>
    <t>AM087_75</t>
  </si>
  <si>
    <t>AM087_74</t>
  </si>
  <si>
    <t>Z8236F0516</t>
  </si>
  <si>
    <t>fornitura di un correntometro con mulinello idrometrico</t>
  </si>
  <si>
    <t>Scubla Srl; Instrument Service Srl; Isolil Industria Spa</t>
  </si>
  <si>
    <t>Scubla Srl</t>
  </si>
  <si>
    <t>-</t>
  </si>
  <si>
    <t>Dott.ssa Rossana Andreotti</t>
  </si>
  <si>
    <t>incarico professionale per executive e business coaching per 40 ore fino al  31/12/2023</t>
  </si>
  <si>
    <t>AM087_76</t>
  </si>
  <si>
    <t>AM087_77</t>
  </si>
  <si>
    <t>Ing. Favatà</t>
  </si>
  <si>
    <t>ing. Roberto Favatà;ing. Gregorio Bertolino; ing. Maurizio Rossetti Conti;Ing Chiodaroli</t>
  </si>
  <si>
    <t>AM087_78</t>
  </si>
  <si>
    <t>no</t>
  </si>
  <si>
    <t>servizio di assistenza informatica fino al 31/12/2022 - integrazione</t>
  </si>
  <si>
    <t>AM087_79</t>
  </si>
  <si>
    <t>AM087_80</t>
  </si>
  <si>
    <t>Z4B3712135</t>
  </si>
  <si>
    <t>AM087_81</t>
  </si>
  <si>
    <t>AM087_82</t>
  </si>
  <si>
    <t>fornitura per l’acquisto del dominio cagranda</t>
  </si>
  <si>
    <t>ZB2373D4BF</t>
  </si>
  <si>
    <t>Vincenzo Cristian Dinoia</t>
  </si>
  <si>
    <t>Appalto di servizio per il deposito in Italia del marchio Ca’ Granda</t>
  </si>
  <si>
    <t>AM087_83</t>
  </si>
  <si>
    <t>AM087_84</t>
  </si>
  <si>
    <t>Z463749634</t>
  </si>
  <si>
    <t>Giambrocono &amp; C Spa</t>
  </si>
  <si>
    <t>AM087_85</t>
  </si>
  <si>
    <t>Teamdev Srl; One Team Srl; Maggioli Spa</t>
  </si>
  <si>
    <t>Teamdev Srl</t>
  </si>
  <si>
    <t>AM087_86</t>
  </si>
  <si>
    <t>Z493716D25</t>
  </si>
  <si>
    <t>AM087_87</t>
  </si>
  <si>
    <t>AM087_88</t>
  </si>
  <si>
    <t>servizio per il prelievo di campioni di suolo</t>
  </si>
  <si>
    <t>AM087_89</t>
  </si>
  <si>
    <t>Z0737D8E26</t>
  </si>
  <si>
    <t>WillisTowers Watson Italia Srl</t>
  </si>
  <si>
    <t>Willis Towers Watson Italia Srl</t>
  </si>
  <si>
    <t>servizio per la redazione di Linee Guida per la definizione della nuova politica retributiva della Fondazione</t>
  </si>
  <si>
    <t>AM087_90</t>
  </si>
  <si>
    <t>AM087_91</t>
  </si>
  <si>
    <t>ZAC37EC068</t>
  </si>
  <si>
    <t>Wolters Kluwer Italia Srl</t>
  </si>
  <si>
    <t>AM087_93</t>
  </si>
  <si>
    <t>ZC037EF8C8</t>
  </si>
  <si>
    <t xml:space="preserve"> Forma Srl</t>
  </si>
  <si>
    <t>servizio di derattizzazione</t>
  </si>
  <si>
    <t>DPM di Pierrettori Stefano</t>
  </si>
  <si>
    <t>AM087_94</t>
  </si>
  <si>
    <t>AM087_95</t>
  </si>
  <si>
    <t>AM087_96</t>
  </si>
  <si>
    <t>AM087_97</t>
  </si>
  <si>
    <t xml:space="preserve"> dott. Marco Acutis.</t>
  </si>
  <si>
    <t>incarico professionale per la regolarizzazione catastale, urbanistica e la verifica di interesse culturale dei fabbricati oggetto del piano di
alienazione del Policlinico.</t>
  </si>
  <si>
    <t>AM087_98</t>
  </si>
  <si>
    <t>arch. Chiara Mojoli ;Studio Tecnico Grioni De Rosa;geom. Pisacreta</t>
  </si>
  <si>
    <t>arch. Chiara Mojol</t>
  </si>
  <si>
    <t>AM087_99</t>
  </si>
  <si>
    <t>AM087_100</t>
  </si>
  <si>
    <t>ZC637D385D</t>
  </si>
  <si>
    <t>Simki Srl</t>
  </si>
  <si>
    <t>Teamdev Srl.</t>
  </si>
  <si>
    <t>ZC03830CFB</t>
  </si>
  <si>
    <t>AM087_101</t>
  </si>
  <si>
    <t>AM087_102</t>
  </si>
  <si>
    <t>AM087_103</t>
  </si>
  <si>
    <t>AM087_104</t>
  </si>
  <si>
    <t>Prof. Giorgio Borreani Prof. Alex Bach  Dott. Luca Bertola  Dott. Marco Coraglia 
Prof. Paolo Moroni Dott.ssa Stefania Pasinato Prof. Luca Ghezzi 
Dott. Flavio Sommariva Dott. Luciano Comino Dott. Massimo Gregori 
Prof. Roberto Confalonieri Dott. Massimo Biloni Dott. Giuseppe De Santis 
Prof. Aldo Ferrero Dott. Maurizio Tabacchi Docenza € Prof. Claudio Gandolfi Dott. Daniele Tenni 
Prof. Mario Tamagnone  Sig. Peppino Sarasso</t>
  </si>
  <si>
    <t>AM087_105</t>
  </si>
  <si>
    <t xml:space="preserve"> Z643838937</t>
  </si>
  <si>
    <t>avv. Matteo Grassi dello Studio Legale Associato Lecis Cannella Grassi</t>
  </si>
  <si>
    <t>AM087_106</t>
  </si>
  <si>
    <t>AM087_107</t>
  </si>
  <si>
    <t>ZAE3850CD6</t>
  </si>
  <si>
    <t>Appalto di fornitura n. 4 stazioni agro-meteo</t>
  </si>
  <si>
    <t>Meteo Shop Davis Vantage; Meteo Project srl;Netsens Srl</t>
  </si>
  <si>
    <t xml:space="preserve">incarico professionale di assistenza in materia di diritto civile e in particolare di diritti personali di godimento </t>
  </si>
  <si>
    <t>AM087_108</t>
  </si>
  <si>
    <t>AM087_110</t>
  </si>
  <si>
    <t>Z263854844</t>
  </si>
  <si>
    <t>lavori per la realizzazione di opere di fondazione in cemento armato, presso C.na Ca’ Granda Milano</t>
  </si>
  <si>
    <t>Ediljolly S.r.l. ; Edil Rosa di Rosa Vincenzo; Isovit S.r.l.: offerta non pervenuta
Mori costruzioni di Mauro Mori; Costruzioni Edili Monieri Armando S.r.l.; Impresa Meneghin M. &amp; L. S.n.c</t>
  </si>
  <si>
    <t>Ediljolly S.r.l.</t>
  </si>
  <si>
    <t>AM087_109</t>
  </si>
  <si>
    <t>AM087_111</t>
  </si>
  <si>
    <t>AM087_112</t>
  </si>
  <si>
    <t>Z5E384FE23</t>
  </si>
  <si>
    <t>Progetto Mirasole Impresa Sociale S.r.l.</t>
  </si>
  <si>
    <t>Progetto Mirasole Impresa Sociale S.r.l..</t>
  </si>
  <si>
    <t>AM087_113</t>
  </si>
  <si>
    <t>AM087_114</t>
  </si>
  <si>
    <t xml:space="preserve">
Z383876D47</t>
  </si>
  <si>
    <t>AM087_115</t>
  </si>
  <si>
    <t>Studio Grioni De Rosa</t>
  </si>
  <si>
    <t>ANNULLATA DALLA AM087_115</t>
  </si>
  <si>
    <t xml:space="preserve">  Z74389550E</t>
  </si>
  <si>
    <t>AM087_116</t>
  </si>
  <si>
    <t>AM087_117</t>
  </si>
  <si>
    <t>Mérieux NutriSciences Italia – Chelab Srl; Neotron Spa: € 252,17 ; CSI Spa;</t>
  </si>
  <si>
    <t>AM087_118</t>
  </si>
  <si>
    <t>AM087_119</t>
  </si>
  <si>
    <t>Z62387263D</t>
  </si>
  <si>
    <t>Dr. Agr. Roberto Musmeci</t>
  </si>
  <si>
    <t>AM087_120</t>
  </si>
  <si>
    <t>AM087_121</t>
  </si>
  <si>
    <t xml:space="preserve"> ZDD388D285</t>
  </si>
  <si>
    <t>Bio Mass Impianti Srl ; Riels Instruments Srl;MTX Srl</t>
  </si>
  <si>
    <t>AM087_122</t>
  </si>
  <si>
    <t>AM087_123</t>
  </si>
  <si>
    <t>94423791A7</t>
  </si>
  <si>
    <t xml:space="preserve">Appalto di fornitura di n. 2 sistemi di monitoraggio della portata idrica
</t>
  </si>
  <si>
    <t>mnifestazione di interesse</t>
  </si>
  <si>
    <t>Minoprio Analisi e Certificazioni S.r.l.</t>
  </si>
  <si>
    <t xml:space="preserve">dott.ssa Rossana Andreotti </t>
  </si>
  <si>
    <t>dott.ssa Angelo Salvi</t>
  </si>
  <si>
    <t>AM087_124</t>
  </si>
  <si>
    <t>AM087_125</t>
  </si>
  <si>
    <t>Z5738A5ECA</t>
  </si>
  <si>
    <t>Kroll Advisory spa Reag; K2real srl ; Agenzia Entrate ;CBRE</t>
  </si>
  <si>
    <t>Kroll Advisory spa Reag</t>
  </si>
  <si>
    <t>AM087_126</t>
  </si>
  <si>
    <t>ZC53877FAC</t>
  </si>
  <si>
    <t>Ecosearch Srl</t>
  </si>
  <si>
    <t>Ecosearch srl; Gruppo EGEO Srl ; Corr-Tek Idrometria Srl</t>
  </si>
  <si>
    <t>AM087_127</t>
  </si>
  <si>
    <t>arch. Beatrice Vezzosi ; geom. Giorgio Novazzi ; arch. Chiara Mojoli</t>
  </si>
  <si>
    <t xml:space="preserve"> incarico professionale per le verifiche di rispondenza delle opere
di manutenzione ordinaria e straordinaria eseguite dai conduttori in forza del contratto
di affitto agrario</t>
  </si>
  <si>
    <t xml:space="preserve">incarico professionale per la messa in scena dello spettacolo teatrale “ A.U.F. - Costruire Cattedrali” in occasione dell’evento di Natale di Fondazione Patrimonio Ca’ Granda </t>
  </si>
  <si>
    <t>AM087_128</t>
  </si>
  <si>
    <t>AM087_129</t>
  </si>
  <si>
    <t>Carlo Pastori</t>
  </si>
  <si>
    <t>Z703911F3B</t>
  </si>
  <si>
    <t>Edil Jolly Srl</t>
  </si>
  <si>
    <t>AM087_138</t>
  </si>
  <si>
    <t>AM087_137</t>
  </si>
  <si>
    <t>AM087_130</t>
  </si>
  <si>
    <t>AM087_131</t>
  </si>
  <si>
    <t>AM087_132</t>
  </si>
  <si>
    <t>AM087_133</t>
  </si>
  <si>
    <t>AM087_134</t>
  </si>
  <si>
    <t>AM087_135</t>
  </si>
  <si>
    <t>AM087_136</t>
  </si>
  <si>
    <t>PROVVEDIMEMENTO ANNULLATO</t>
  </si>
  <si>
    <t>AM087_139</t>
  </si>
  <si>
    <t xml:space="preserve">Lavori per la realizzazione di interventi urgenti di messa in
sicurezza di alcuni immobili di proprietà di Fondazione IRCCS Ca’ Granda
Ospedale Maggiore Policlinico </t>
  </si>
  <si>
    <t>Teggi Annalisa</t>
  </si>
  <si>
    <t>AM087_140</t>
  </si>
  <si>
    <t>AM087_141</t>
  </si>
  <si>
    <t>Servizio per la riparazione della carrozzeria dell’autovettura targata FT672VV</t>
  </si>
  <si>
    <t>Car Service Snc</t>
  </si>
  <si>
    <t>AM087_142</t>
  </si>
  <si>
    <t>AM087_143</t>
  </si>
  <si>
    <t>servizio per il taglio della vegetazione lungo la SP 48 nel Comune
di Sesto Calende (VA)</t>
  </si>
  <si>
    <t>Z51393D4E4</t>
  </si>
  <si>
    <t>Ermanno Simeoni</t>
  </si>
  <si>
    <t>AM087_144</t>
  </si>
  <si>
    <t>AM087_145</t>
  </si>
  <si>
    <t>ZDC29D0AA2</t>
  </si>
  <si>
    <t xml:space="preserve"> Culligan italiana Spa</t>
  </si>
  <si>
    <t>Z8F392E7A9</t>
  </si>
  <si>
    <t>Appalto di servizio per la manutenzione di un erogatore di acqua potabile</t>
  </si>
  <si>
    <t>AM087_146</t>
  </si>
  <si>
    <t>AM087_147</t>
  </si>
  <si>
    <t>Appalto di servizio di assistenza sanitaria integrativa</t>
  </si>
  <si>
    <t>Z6F3936E2F</t>
  </si>
  <si>
    <t>Cassa di Assistenza Previline</t>
  </si>
  <si>
    <t>incarico 
professionale</t>
  </si>
  <si>
    <t>N. offerenti</t>
  </si>
  <si>
    <t>N. preventivi
richiesti</t>
  </si>
  <si>
    <t>Forma Srl</t>
  </si>
  <si>
    <t>fornitura di n. 1 licenza ArcGIS Desktop Advanced all’interno del programma Esri Nonprofit Organization Program per il periodo ottobre 2022 – settembre 2024</t>
  </si>
  <si>
    <t>Netsens Srl</t>
  </si>
  <si>
    <t>Avv. Andrea Giussani</t>
  </si>
  <si>
    <t>Mérieux NutriSciences Italia – Chelab Srl</t>
  </si>
  <si>
    <t xml:space="preserve">Bio Mass Impianti Srl </t>
  </si>
  <si>
    <t>Appalto di servizio di perizia di stima del valore di n. 1 compendio immobiliare situato a Morimondo (MI)</t>
  </si>
  <si>
    <t>Appalto di fornitura n. 5 sensori idrometrici</t>
  </si>
  <si>
    <t xml:space="preserve">Conferimento di un incarico professionale per i colloqui individuali di fine percorso sul feedback con ciascuno dei 9 responsabili della Fondazione </t>
  </si>
  <si>
    <t>Conferimento di un incarico professionale per i colloqui individuali di fine percorso sul feedback con ciascuno dei 9 responsabili della Fondazione</t>
  </si>
  <si>
    <t>arch. Beatrice Vezzosi</t>
  </si>
  <si>
    <t>incarico professionale per redazione di una raccolta di storie delle donazioni in favore dell’Ospedale Maggiore dal 1500 al 1900</t>
  </si>
  <si>
    <t>Simeoni Ermanno Srl</t>
  </si>
  <si>
    <t>Culligan italiana Spa</t>
  </si>
  <si>
    <t>Politecnico di Milano Dipartimento di Architettura, Ingegneria Delle Costruzioni E Ambiente Costruito – ABC</t>
  </si>
  <si>
    <t xml:space="preserve">fornitura di n. 200 taccuini personalizzati per Accademia Ca’ Granda nell'ambito del progetto Accademia Ca' Granda finanziato con il contributo di Fondazione Cariplo </t>
  </si>
  <si>
    <t>dott. Marco Acutis</t>
  </si>
  <si>
    <t>Conferimento di n. 19 incarichi professionali per la Direzione scientifica e la docenza nei corsi dell’Accademia Ca’ Granda</t>
  </si>
  <si>
    <t>Appalto di servizio di analisi standard agronomica fino a un massimo di 420 campioni di suolo</t>
  </si>
  <si>
    <t>servizio per la redazione di una perizia di stima del più probabile valore di affitto di terreni boscati nei comuni di Cavaria con Premezzo (VA) e Gallarate (VA)</t>
  </si>
  <si>
    <t>Appalto di servizio per le analisi multiresiduali di un numero massimo di 60 campioni di terreni</t>
  </si>
  <si>
    <t>Revoca di precedente provvedimento e conferimento di un incarico professionale per la regolarizzazione catastale, urbanistica e la verifica di interesse culturale dei fabbricati oggetto del piano di alienazione del Policlinico</t>
  </si>
  <si>
    <t>servizio di catering in occasione dei corsi dell’Accademia Ca’Granda</t>
  </si>
  <si>
    <t>servizio per l’utilizzo di spazi attrezzati per i corsi dell’Accademia Ca’ Granda</t>
  </si>
  <si>
    <t>servizio legale per la definizione di strumenti di gestione integrata dei sistemi di compliance</t>
  </si>
  <si>
    <t>Appalto di servizio per la formazione del personale</t>
  </si>
  <si>
    <t>incarico professionale per valutazione delle criticità relative alle prestazioni in termini di carbonio nel suolo dei terreni in usufrutto a Fondazione Patrimonio Ca’ Granda</t>
  </si>
  <si>
    <t>servizio di consultazione della banca dati denominata “Leggid’Italia"</t>
  </si>
  <si>
    <t>servizio per la formazione su ArcGis Pro base e ArcGis on line ePortal for ArcGis</t>
  </si>
  <si>
    <t>servizio per l’audit relativo alle opere eseguite a titolo di risarcimento danni dai conduttori</t>
  </si>
  <si>
    <t xml:space="preserve">incarico professionale per la verifica di conformità normativa e di sicurezza dell’impianto di riscaldamento composto da termoconvettori a gas di una unità abitativa sita nel Comune di Bertonico (Lo)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</si>
</sst>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43" formatCode="_-* #,##0.00\ _€_-;\-* #,##0.00\ _€_-;_-* &quot;-&quot;??\ _€_-;_-@_-"/>
  </numFmts>
  <fonts count="7"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b/>
      <sz val="11"/>
      <name val="Garamond"/>
      <family val="1"/>
    </font>
    <font>
      <b/>
      <sz val="10"/>
      <color rgb="FFFF0000"/>
      <name val="Garamond"/>
      <family val="1"/>
    </font>
    <font>
      <b/>
      <sz val="11"/>
      <color rgb="FFFF0000"/>
      <name val="Garamond"/>
      <family val="1"/>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 fontId="4" fillId="2" borderId="1" xfId="0" applyNumberFormat="1" applyFont="1" applyFill="1" applyBorder="1" applyAlignment="1">
      <alignment horizontal="center" vertical="center" wrapText="1"/>
    </xf>
    <xf numFmtId="44" fontId="3" fillId="2" borderId="1" xfId="2" applyFont="1" applyFill="1" applyBorder="1" applyAlignment="1">
      <alignment horizontal="center" vertical="center" wrapText="1"/>
    </xf>
    <xf numFmtId="0" fontId="2" fillId="0" borderId="0" xfId="0" applyFont="1" applyFill="1"/>
    <xf numFmtId="43" fontId="2" fillId="0" borderId="0" xfId="1" applyFont="1"/>
    <xf numFmtId="0" fontId="2" fillId="0" borderId="1" xfId="0" applyFont="1" applyFill="1" applyBorder="1"/>
    <xf numFmtId="0" fontId="2" fillId="0" borderId="1" xfId="0" applyFont="1" applyBorder="1"/>
    <xf numFmtId="0" fontId="2" fillId="0" borderId="1" xfId="0" quotePrefix="1" applyFont="1" applyBorder="1" applyAlignment="1">
      <alignment horizontal="center"/>
    </xf>
    <xf numFmtId="14" fontId="2" fillId="0" borderId="1" xfId="0" applyNumberFormat="1" applyFont="1" applyBorder="1"/>
    <xf numFmtId="43" fontId="2" fillId="0" borderId="1" xfId="1" applyFont="1" applyBorder="1"/>
    <xf numFmtId="0" fontId="2" fillId="0" borderId="1" xfId="0" applyFont="1" applyBorder="1" applyAlignment="1">
      <alignment horizontal="center"/>
    </xf>
    <xf numFmtId="0" fontId="2" fillId="0" borderId="1" xfId="0" applyFont="1" applyFill="1" applyBorder="1" applyAlignment="1">
      <alignment wrapText="1"/>
    </xf>
    <xf numFmtId="14" fontId="2" fillId="0" borderId="0" xfId="0" applyNumberFormat="1" applyFont="1"/>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2" fillId="0" borderId="0" xfId="0" applyFont="1" applyAlignment="1">
      <alignment horizontal="center"/>
    </xf>
    <xf numFmtId="14" fontId="2" fillId="0" borderId="1" xfId="0" applyNumberFormat="1" applyFont="1" applyBorder="1" applyAlignment="1">
      <alignment horizontal="center"/>
    </xf>
    <xf numFmtId="0" fontId="3" fillId="0" borderId="1" xfId="0" applyFont="1" applyFill="1" applyBorder="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43" fontId="2" fillId="0" borderId="1" xfId="1" applyFont="1" applyBorder="1" applyAlignment="1">
      <alignment vertical="center"/>
    </xf>
    <xf numFmtId="14" fontId="2" fillId="0" borderId="1" xfId="0" applyNumberFormat="1" applyFont="1" applyBorder="1" applyAlignment="1">
      <alignment vertical="center"/>
    </xf>
    <xf numFmtId="14" fontId="2" fillId="0" borderId="0" xfId="0" applyNumberFormat="1" applyFont="1" applyAlignment="1">
      <alignment vertical="center"/>
    </xf>
    <xf numFmtId="0" fontId="2" fillId="0" borderId="0" xfId="0" applyFont="1" applyAlignment="1">
      <alignment vertical="center"/>
    </xf>
    <xf numFmtId="14" fontId="2" fillId="0" borderId="1" xfId="0" applyNumberFormat="1" applyFont="1" applyFill="1" applyBorder="1" applyAlignment="1">
      <alignment horizontal="center"/>
    </xf>
    <xf numFmtId="43" fontId="2" fillId="0" borderId="1" xfId="1" applyFont="1" applyFill="1" applyBorder="1"/>
    <xf numFmtId="0" fontId="2"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43" fontId="2" fillId="0" borderId="1" xfId="1" applyFont="1" applyFill="1" applyBorder="1" applyAlignment="1">
      <alignment vertical="center"/>
    </xf>
    <xf numFmtId="0" fontId="2" fillId="0" borderId="1" xfId="0" quotePrefix="1" applyFont="1" applyFill="1" applyBorder="1" applyAlignment="1">
      <alignment horizontal="center"/>
    </xf>
    <xf numFmtId="0" fontId="2" fillId="0" borderId="0" xfId="0" applyFont="1" applyFill="1" applyBorder="1" applyAlignment="1">
      <alignment vertical="center" wrapText="1"/>
    </xf>
    <xf numFmtId="0" fontId="2" fillId="3" borderId="1" xfId="0" applyFont="1" applyFill="1" applyBorder="1"/>
    <xf numFmtId="43" fontId="2" fillId="3" borderId="1" xfId="1" applyFont="1" applyFill="1" applyBorder="1"/>
    <xf numFmtId="0" fontId="2" fillId="3" borderId="0" xfId="0" applyFont="1" applyFill="1" applyBorder="1" applyAlignment="1">
      <alignment vertical="center" wrapText="1"/>
    </xf>
    <xf numFmtId="0" fontId="2" fillId="3" borderId="0" xfId="0" applyFont="1" applyFill="1" applyAlignment="1">
      <alignment vertical="center"/>
    </xf>
    <xf numFmtId="43" fontId="2" fillId="3" borderId="1" xfId="1" applyFont="1" applyFill="1" applyBorder="1" applyAlignment="1">
      <alignment vertical="center"/>
    </xf>
    <xf numFmtId="14" fontId="2" fillId="0" borderId="0" xfId="0" applyNumberFormat="1" applyFont="1" applyFill="1"/>
    <xf numFmtId="0" fontId="5" fillId="0" borderId="1" xfId="0" applyFont="1" applyFill="1" applyBorder="1" applyAlignment="1">
      <alignment horizontal="center"/>
    </xf>
    <xf numFmtId="0" fontId="2" fillId="0" borderId="1" xfId="0" applyFont="1" applyFill="1" applyBorder="1" applyAlignment="1"/>
    <xf numFmtId="14" fontId="2" fillId="0" borderId="1" xfId="0" applyNumberFormat="1" applyFont="1" applyFill="1" applyBorder="1"/>
    <xf numFmtId="0" fontId="6" fillId="0" borderId="1" xfId="0" applyFont="1" applyFill="1" applyBorder="1" applyAlignment="1">
      <alignment horizontal="center"/>
    </xf>
    <xf numFmtId="43" fontId="3" fillId="2" borderId="1" xfId="1" applyFont="1" applyFill="1" applyBorder="1" applyAlignment="1">
      <alignment horizontal="left" vertical="center" wrapText="1"/>
    </xf>
    <xf numFmtId="2" fontId="2" fillId="0" borderId="0" xfId="0" applyNumberFormat="1" applyFont="1"/>
    <xf numFmtId="2" fontId="2" fillId="0" borderId="0" xfId="0" applyNumberFormat="1" applyFont="1" applyFill="1"/>
    <xf numFmtId="43" fontId="2" fillId="0" borderId="1" xfId="1" applyFont="1" applyFill="1" applyBorder="1" applyAlignment="1">
      <alignment horizontal="left"/>
    </xf>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94"/>
  <sheetViews>
    <sheetView tabSelected="1" workbookViewId="0">
      <pane ySplit="1" topLeftCell="A2" activePane="bottomLeft" state="frozen"/>
      <selection activeCell="B1" sqref="B1"/>
      <selection pane="bottomLeft" activeCell="A14" sqref="A14"/>
    </sheetView>
  </sheetViews>
  <sheetFormatPr defaultColWidth="25.5546875" defaultRowHeight="14.4" x14ac:dyDescent="0.3"/>
  <cols>
    <col min="1" max="1" width="25.5546875" style="1" customWidth="1"/>
    <col min="2" max="2" width="37.109375" style="1" bestFit="1" customWidth="1"/>
    <col min="3" max="3" width="6.109375" style="1" customWidth="1"/>
    <col min="4" max="4" width="16.109375" style="19" customWidth="1"/>
    <col min="5" max="5" width="15.33203125" style="19" customWidth="1"/>
    <col min="6" max="6" width="13.21875" style="1" bestFit="1" customWidth="1"/>
    <col min="7" max="7" width="9.33203125" style="1" customWidth="1"/>
    <col min="8" max="8" width="25.5546875" style="1" customWidth="1"/>
    <col min="9" max="9" width="56" style="1" customWidth="1"/>
    <col min="10" max="10" width="21.33203125" style="1" customWidth="1"/>
    <col min="11" max="12" width="25.5546875" style="1" customWidth="1"/>
    <col min="13" max="13" width="36.21875" style="1" customWidth="1"/>
    <col min="14" max="14" width="14.5546875" style="1" customWidth="1"/>
    <col min="15" max="16" width="9.77734375" style="1" bestFit="1" customWidth="1"/>
    <col min="17" max="17" width="11.21875" style="1" bestFit="1" customWidth="1"/>
    <col min="18" max="18" width="17" style="7" customWidth="1"/>
    <col min="19" max="19" width="17.44140625" style="1" bestFit="1" customWidth="1"/>
    <col min="20" max="16384" width="25.5546875" style="1"/>
  </cols>
  <sheetData>
    <row r="1" spans="1:16380" ht="28.8" x14ac:dyDescent="0.3">
      <c r="A1" s="2" t="s">
        <v>79</v>
      </c>
      <c r="B1" s="3" t="s">
        <v>13</v>
      </c>
      <c r="C1" s="3" t="s">
        <v>70</v>
      </c>
      <c r="D1" s="2" t="s">
        <v>397</v>
      </c>
      <c r="E1" s="4" t="s">
        <v>82</v>
      </c>
      <c r="F1" s="3" t="s">
        <v>71</v>
      </c>
      <c r="G1" s="2" t="s">
        <v>72</v>
      </c>
      <c r="H1" s="2" t="s">
        <v>132</v>
      </c>
      <c r="I1" s="3" t="s">
        <v>73</v>
      </c>
      <c r="J1" s="3" t="s">
        <v>399</v>
      </c>
      <c r="K1" s="3" t="s">
        <v>133</v>
      </c>
      <c r="L1" s="3" t="s">
        <v>398</v>
      </c>
      <c r="M1" s="2" t="s">
        <v>74</v>
      </c>
      <c r="N1" s="5" t="s">
        <v>75</v>
      </c>
      <c r="O1" s="5" t="s">
        <v>76</v>
      </c>
      <c r="P1" s="5" t="s">
        <v>131</v>
      </c>
      <c r="Q1" s="5" t="s">
        <v>77</v>
      </c>
      <c r="R1" s="51" t="s">
        <v>78</v>
      </c>
      <c r="S1" s="3" t="s">
        <v>130</v>
      </c>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c r="XEW1" s="6"/>
      <c r="XEX1" s="6"/>
      <c r="XEY1" s="6"/>
      <c r="XEZ1" s="6"/>
    </row>
    <row r="2" spans="1:16380" x14ac:dyDescent="0.3">
      <c r="A2" s="16"/>
      <c r="B2" s="18" t="s">
        <v>134</v>
      </c>
      <c r="C2" s="10" t="s">
        <v>14</v>
      </c>
      <c r="D2" s="13" t="s">
        <v>128</v>
      </c>
      <c r="E2" s="20">
        <v>44579</v>
      </c>
      <c r="F2" s="9"/>
      <c r="G2" s="8"/>
      <c r="H2" s="8" t="s">
        <v>215</v>
      </c>
      <c r="I2" s="9" t="s">
        <v>0</v>
      </c>
      <c r="J2" s="9">
        <v>1</v>
      </c>
      <c r="K2" s="9" t="str">
        <f>M2</f>
        <v>Molina Giovanni</v>
      </c>
      <c r="L2" s="9">
        <v>1</v>
      </c>
      <c r="M2" s="9" t="s">
        <v>1</v>
      </c>
      <c r="N2" s="12">
        <v>2400</v>
      </c>
      <c r="O2" s="12">
        <v>48</v>
      </c>
      <c r="P2" s="12"/>
      <c r="Q2" s="12">
        <f>SUM(N2:P2)</f>
        <v>2448</v>
      </c>
      <c r="R2" s="12">
        <v>2448</v>
      </c>
      <c r="S2" s="11">
        <v>44712</v>
      </c>
      <c r="T2" s="15"/>
      <c r="AB2" s="1" t="s">
        <v>214</v>
      </c>
    </row>
    <row r="3" spans="1:16380" x14ac:dyDescent="0.3">
      <c r="A3" s="18" t="s">
        <v>135</v>
      </c>
      <c r="B3" s="18" t="s">
        <v>136</v>
      </c>
      <c r="C3" s="13" t="s">
        <v>14</v>
      </c>
      <c r="D3" s="13" t="s">
        <v>129</v>
      </c>
      <c r="E3" s="20">
        <v>44579</v>
      </c>
      <c r="F3" s="9" t="s">
        <v>89</v>
      </c>
      <c r="G3" s="8"/>
      <c r="H3" s="8" t="s">
        <v>215</v>
      </c>
      <c r="I3" s="9" t="s">
        <v>2</v>
      </c>
      <c r="J3" s="9"/>
      <c r="K3" s="9" t="str">
        <f t="shared" ref="K3:K12" si="0">M3</f>
        <v>Efficere Sas di Amato Federico</v>
      </c>
      <c r="L3" s="9">
        <v>1</v>
      </c>
      <c r="M3" s="9" t="s">
        <v>113</v>
      </c>
      <c r="N3" s="12">
        <v>15000</v>
      </c>
      <c r="O3" s="12"/>
      <c r="P3" s="12">
        <v>3300</v>
      </c>
      <c r="Q3" s="12">
        <f t="shared" ref="Q3:Q47" si="1">SUM(N3:P3)</f>
        <v>18300</v>
      </c>
      <c r="R3" s="12">
        <v>15000</v>
      </c>
      <c r="S3" s="11">
        <v>44942</v>
      </c>
      <c r="T3" s="15"/>
      <c r="AB3" s="1" t="s">
        <v>212</v>
      </c>
    </row>
    <row r="4" spans="1:16380" x14ac:dyDescent="0.3">
      <c r="A4" s="16"/>
      <c r="B4" s="18" t="s">
        <v>137</v>
      </c>
      <c r="C4" s="10" t="s">
        <v>14</v>
      </c>
      <c r="D4" s="13" t="s">
        <v>128</v>
      </c>
      <c r="E4" s="20">
        <v>44579</v>
      </c>
      <c r="F4" s="9"/>
      <c r="G4" s="8"/>
      <c r="H4" s="8" t="s">
        <v>212</v>
      </c>
      <c r="I4" s="9" t="s">
        <v>83</v>
      </c>
      <c r="J4" s="9"/>
      <c r="K4" s="9" t="str">
        <f t="shared" si="0"/>
        <v>Sfera giuridica studio</v>
      </c>
      <c r="L4" s="9">
        <v>1</v>
      </c>
      <c r="M4" s="8" t="s">
        <v>127</v>
      </c>
      <c r="N4" s="12">
        <v>1092.5</v>
      </c>
      <c r="O4" s="12">
        <f>N4*4%</f>
        <v>43.7</v>
      </c>
      <c r="P4" s="12">
        <v>249.96</v>
      </c>
      <c r="Q4" s="12">
        <f t="shared" si="1"/>
        <v>1386.16</v>
      </c>
      <c r="R4" s="12">
        <v>1136.2</v>
      </c>
      <c r="S4" s="11">
        <v>44680</v>
      </c>
      <c r="T4" s="15"/>
      <c r="AB4" s="1" t="s">
        <v>208</v>
      </c>
    </row>
    <row r="5" spans="1:16380" x14ac:dyDescent="0.3">
      <c r="A5" s="16"/>
      <c r="B5" s="18" t="s">
        <v>138</v>
      </c>
      <c r="C5" s="10" t="s">
        <v>14</v>
      </c>
      <c r="D5" s="13" t="s">
        <v>128</v>
      </c>
      <c r="E5" s="20">
        <v>44579</v>
      </c>
      <c r="F5" s="9"/>
      <c r="G5" s="8"/>
      <c r="H5" s="8" t="s">
        <v>208</v>
      </c>
      <c r="I5" s="9" t="s">
        <v>3</v>
      </c>
      <c r="J5" s="9"/>
      <c r="K5" s="9" t="str">
        <f t="shared" si="0"/>
        <v>Studio Ass.to Zazzeron &amp; Cameretti</v>
      </c>
      <c r="L5" s="9">
        <v>1</v>
      </c>
      <c r="M5" s="9" t="s">
        <v>85</v>
      </c>
      <c r="N5" s="12">
        <v>35200</v>
      </c>
      <c r="O5" s="12">
        <f>N5*4%</f>
        <v>1408</v>
      </c>
      <c r="P5" s="12">
        <f>(N5+O5)*22%</f>
        <v>8053.76</v>
      </c>
      <c r="Q5" s="12">
        <f t="shared" si="1"/>
        <v>44661.760000000002</v>
      </c>
      <c r="R5" s="12">
        <v>6864</v>
      </c>
      <c r="S5" s="11">
        <v>44895</v>
      </c>
      <c r="T5" s="15"/>
      <c r="AB5" s="1" t="s">
        <v>222</v>
      </c>
    </row>
    <row r="6" spans="1:16380" x14ac:dyDescent="0.3">
      <c r="A6" s="16"/>
      <c r="B6" s="18" t="s">
        <v>139</v>
      </c>
      <c r="C6" s="10" t="s">
        <v>15</v>
      </c>
      <c r="D6" s="13" t="s">
        <v>128</v>
      </c>
      <c r="E6" s="20">
        <v>44585</v>
      </c>
      <c r="F6" s="9"/>
      <c r="G6" s="8"/>
      <c r="H6" s="8" t="s">
        <v>213</v>
      </c>
      <c r="I6" s="8" t="s">
        <v>5</v>
      </c>
      <c r="J6" s="8"/>
      <c r="K6" s="9" t="str">
        <f t="shared" si="0"/>
        <v>Renna Mauro</v>
      </c>
      <c r="L6" s="8">
        <v>1</v>
      </c>
      <c r="M6" s="8" t="s">
        <v>4</v>
      </c>
      <c r="N6" s="12">
        <v>20000</v>
      </c>
      <c r="O6" s="12">
        <f>N6*4%</f>
        <v>800</v>
      </c>
      <c r="P6" s="12">
        <f>(N6+O6)*22%</f>
        <v>4576</v>
      </c>
      <c r="Q6" s="12">
        <f>SUM(N6:P6)</f>
        <v>25376</v>
      </c>
      <c r="R6" s="12">
        <v>4004</v>
      </c>
      <c r="S6" s="11">
        <v>44895</v>
      </c>
      <c r="T6" s="15"/>
      <c r="AB6" s="1" t="s">
        <v>213</v>
      </c>
    </row>
    <row r="7" spans="1:16380" x14ac:dyDescent="0.3">
      <c r="A7" s="16"/>
      <c r="B7" s="18" t="s">
        <v>140</v>
      </c>
      <c r="C7" s="10" t="s">
        <v>14</v>
      </c>
      <c r="D7" s="13" t="s">
        <v>128</v>
      </c>
      <c r="E7" s="20">
        <v>44585</v>
      </c>
      <c r="F7" s="9"/>
      <c r="G7" s="8"/>
      <c r="H7" s="8" t="s">
        <v>213</v>
      </c>
      <c r="I7" s="9" t="s">
        <v>6</v>
      </c>
      <c r="J7" s="9"/>
      <c r="K7" s="9" t="str">
        <f t="shared" si="0"/>
        <v>Studio Legale Nicolini Cantù</v>
      </c>
      <c r="L7" s="9">
        <v>1</v>
      </c>
      <c r="M7" s="9" t="s">
        <v>86</v>
      </c>
      <c r="N7" s="12">
        <v>8050</v>
      </c>
      <c r="O7" s="12">
        <f>N7*4%</f>
        <v>322</v>
      </c>
      <c r="P7" s="12">
        <v>1841.84</v>
      </c>
      <c r="Q7" s="12">
        <f t="shared" si="1"/>
        <v>10213.84</v>
      </c>
      <c r="R7" s="12"/>
      <c r="S7" s="9"/>
      <c r="T7" s="15"/>
      <c r="AB7" s="1" t="s">
        <v>211</v>
      </c>
    </row>
    <row r="8" spans="1:16380" x14ac:dyDescent="0.3">
      <c r="A8" s="16"/>
      <c r="B8" s="18" t="s">
        <v>141</v>
      </c>
      <c r="C8" s="10" t="s">
        <v>14</v>
      </c>
      <c r="D8" s="13" t="s">
        <v>128</v>
      </c>
      <c r="E8" s="20">
        <v>44585</v>
      </c>
      <c r="F8" s="9"/>
      <c r="G8" s="8"/>
      <c r="H8" s="8" t="s">
        <v>213</v>
      </c>
      <c r="I8" s="8" t="s">
        <v>7</v>
      </c>
      <c r="J8" s="8"/>
      <c r="K8" s="9" t="str">
        <f t="shared" si="0"/>
        <v>Studio Avv. Mantovani</v>
      </c>
      <c r="L8" s="8">
        <v>1</v>
      </c>
      <c r="M8" s="8" t="s">
        <v>117</v>
      </c>
      <c r="N8" s="12">
        <v>2700</v>
      </c>
      <c r="O8" s="12">
        <f t="shared" ref="O8:O9" si="2">N8*4%</f>
        <v>108</v>
      </c>
      <c r="P8" s="12">
        <v>617.76</v>
      </c>
      <c r="Q8" s="12">
        <f t="shared" si="1"/>
        <v>3425.76</v>
      </c>
      <c r="R8" s="12"/>
      <c r="S8" s="9"/>
      <c r="T8" s="15"/>
      <c r="AB8" s="1" t="s">
        <v>210</v>
      </c>
    </row>
    <row r="9" spans="1:16380" x14ac:dyDescent="0.3">
      <c r="A9" s="16"/>
      <c r="B9" s="18" t="s">
        <v>142</v>
      </c>
      <c r="C9" s="10" t="s">
        <v>14</v>
      </c>
      <c r="D9" s="13" t="s">
        <v>128</v>
      </c>
      <c r="E9" s="20">
        <v>44592</v>
      </c>
      <c r="F9" s="9"/>
      <c r="G9" s="8"/>
      <c r="H9" s="8" t="s">
        <v>213</v>
      </c>
      <c r="I9" s="9" t="s">
        <v>84</v>
      </c>
      <c r="J9" s="9"/>
      <c r="K9" s="9" t="str">
        <f t="shared" si="0"/>
        <v>Studio Avv. Mantovani</v>
      </c>
      <c r="L9" s="9">
        <v>1</v>
      </c>
      <c r="M9" s="8" t="s">
        <v>117</v>
      </c>
      <c r="N9" s="12">
        <v>5560.25</v>
      </c>
      <c r="O9" s="12">
        <f t="shared" si="2"/>
        <v>222.41</v>
      </c>
      <c r="P9" s="12">
        <v>1272.19</v>
      </c>
      <c r="Q9" s="12">
        <f t="shared" si="1"/>
        <v>7054.85</v>
      </c>
      <c r="R9" s="12"/>
      <c r="S9" s="9"/>
      <c r="T9" s="15"/>
      <c r="AB9" s="1" t="s">
        <v>215</v>
      </c>
    </row>
    <row r="10" spans="1:16380" x14ac:dyDescent="0.3">
      <c r="A10" s="17" t="s">
        <v>143</v>
      </c>
      <c r="B10" s="18" t="s">
        <v>144</v>
      </c>
      <c r="C10" s="13" t="s">
        <v>14</v>
      </c>
      <c r="D10" s="13"/>
      <c r="E10" s="20">
        <v>44595</v>
      </c>
      <c r="F10" s="9" t="s">
        <v>92</v>
      </c>
      <c r="G10" s="8"/>
      <c r="H10" s="8" t="s">
        <v>207</v>
      </c>
      <c r="I10" s="9" t="s">
        <v>9</v>
      </c>
      <c r="J10" s="9"/>
      <c r="K10" s="9" t="str">
        <f t="shared" si="0"/>
        <v>Fybra Srl</v>
      </c>
      <c r="L10" s="9">
        <v>1</v>
      </c>
      <c r="M10" s="9" t="s">
        <v>8</v>
      </c>
      <c r="N10" s="12">
        <v>2640</v>
      </c>
      <c r="O10" s="12"/>
      <c r="P10" s="12">
        <v>580.79999999999995</v>
      </c>
      <c r="Q10" s="12">
        <f t="shared" si="1"/>
        <v>3220.8</v>
      </c>
      <c r="R10" s="12">
        <v>2640</v>
      </c>
      <c r="S10" s="11">
        <v>44651</v>
      </c>
      <c r="T10" s="15"/>
      <c r="AB10" s="1" t="s">
        <v>209</v>
      </c>
    </row>
    <row r="11" spans="1:16380" x14ac:dyDescent="0.3">
      <c r="A11" s="16"/>
      <c r="B11" s="18" t="s">
        <v>145</v>
      </c>
      <c r="C11" s="10" t="s">
        <v>14</v>
      </c>
      <c r="D11" s="13" t="s">
        <v>128</v>
      </c>
      <c r="E11" s="20">
        <v>44595</v>
      </c>
      <c r="F11" s="9"/>
      <c r="G11" s="8"/>
      <c r="H11" s="8" t="s">
        <v>213</v>
      </c>
      <c r="I11" s="9" t="s">
        <v>10</v>
      </c>
      <c r="J11" s="9"/>
      <c r="K11" s="9" t="str">
        <f t="shared" si="0"/>
        <v>Montingelli Gabriele</v>
      </c>
      <c r="L11" s="9">
        <v>1</v>
      </c>
      <c r="M11" s="9" t="s">
        <v>80</v>
      </c>
      <c r="N11" s="12">
        <v>12600</v>
      </c>
      <c r="O11" s="12"/>
      <c r="P11" s="12">
        <v>2772</v>
      </c>
      <c r="Q11" s="12">
        <f t="shared" si="1"/>
        <v>15372</v>
      </c>
      <c r="R11" s="12">
        <f>4760+490</f>
        <v>5250</v>
      </c>
      <c r="S11" s="11">
        <v>44918</v>
      </c>
      <c r="T11" s="15"/>
      <c r="AB11" s="1" t="s">
        <v>216</v>
      </c>
    </row>
    <row r="12" spans="1:16380" x14ac:dyDescent="0.3">
      <c r="A12" s="17" t="s">
        <v>146</v>
      </c>
      <c r="B12" s="18" t="s">
        <v>147</v>
      </c>
      <c r="C12" s="13" t="s">
        <v>14</v>
      </c>
      <c r="D12" s="13" t="s">
        <v>129</v>
      </c>
      <c r="E12" s="20">
        <v>44601</v>
      </c>
      <c r="F12" s="8" t="s">
        <v>119</v>
      </c>
      <c r="G12" s="8"/>
      <c r="H12" s="8" t="s">
        <v>215</v>
      </c>
      <c r="I12" s="9" t="s">
        <v>12</v>
      </c>
      <c r="J12" s="9"/>
      <c r="K12" s="9" t="str">
        <f t="shared" si="0"/>
        <v>Acqua &amp; Sole Srl</v>
      </c>
      <c r="L12" s="9">
        <v>1</v>
      </c>
      <c r="M12" s="9" t="s">
        <v>11</v>
      </c>
      <c r="N12" s="12">
        <v>14188.2</v>
      </c>
      <c r="O12" s="12"/>
      <c r="P12" s="12">
        <f>N12*22%</f>
        <v>3121.404</v>
      </c>
      <c r="Q12" s="12">
        <f t="shared" si="1"/>
        <v>17309.603999999999</v>
      </c>
      <c r="R12" s="12">
        <v>11635.96</v>
      </c>
      <c r="S12" s="11">
        <v>44942</v>
      </c>
      <c r="T12" s="15"/>
    </row>
    <row r="13" spans="1:16380" s="31" customFormat="1" ht="43.2" x14ac:dyDescent="0.3">
      <c r="A13" s="21" t="s">
        <v>206</v>
      </c>
      <c r="B13" s="18" t="s">
        <v>148</v>
      </c>
      <c r="C13" s="22" t="s">
        <v>16</v>
      </c>
      <c r="D13" s="23" t="s">
        <v>129</v>
      </c>
      <c r="E13" s="24">
        <v>44610</v>
      </c>
      <c r="F13" s="25" t="s">
        <v>97</v>
      </c>
      <c r="G13" s="25"/>
      <c r="H13" s="25" t="s">
        <v>210</v>
      </c>
      <c r="I13" s="26" t="s">
        <v>22</v>
      </c>
      <c r="J13" s="26">
        <v>3</v>
      </c>
      <c r="K13" s="26" t="s">
        <v>217</v>
      </c>
      <c r="L13" s="26">
        <v>3</v>
      </c>
      <c r="M13" s="27" t="s">
        <v>21</v>
      </c>
      <c r="N13" s="28">
        <v>3200</v>
      </c>
      <c r="O13" s="28"/>
      <c r="P13" s="28">
        <v>704</v>
      </c>
      <c r="Q13" s="28">
        <f t="shared" si="1"/>
        <v>3904</v>
      </c>
      <c r="R13" s="28">
        <v>2700</v>
      </c>
      <c r="S13" s="29">
        <v>44697</v>
      </c>
      <c r="T13" s="30"/>
    </row>
    <row r="14" spans="1:16380" x14ac:dyDescent="0.3">
      <c r="A14" s="18" t="s">
        <v>149</v>
      </c>
      <c r="B14" s="18" t="s">
        <v>150</v>
      </c>
      <c r="C14" s="10" t="s">
        <v>16</v>
      </c>
      <c r="D14" s="13" t="s">
        <v>129</v>
      </c>
      <c r="E14" s="20">
        <v>44606</v>
      </c>
      <c r="F14" s="8" t="s">
        <v>120</v>
      </c>
      <c r="G14" s="8"/>
      <c r="H14" s="8" t="s">
        <v>210</v>
      </c>
      <c r="I14" s="9" t="s">
        <v>23</v>
      </c>
      <c r="J14" s="9">
        <v>1</v>
      </c>
      <c r="K14" s="41" t="str">
        <f>M14</f>
        <v>MC3 Architettura Srl</v>
      </c>
      <c r="L14" s="41">
        <v>1</v>
      </c>
      <c r="M14" s="41" t="s">
        <v>20</v>
      </c>
      <c r="N14" s="42">
        <v>35548.92</v>
      </c>
      <c r="O14" s="12">
        <f>N14*4%</f>
        <v>1421.9567999999999</v>
      </c>
      <c r="P14" s="12">
        <f>(N14+O14)*22%</f>
        <v>8133.5928959999992</v>
      </c>
      <c r="Q14" s="12">
        <f t="shared" si="1"/>
        <v>45104.469696</v>
      </c>
      <c r="R14" s="12">
        <v>21743.73</v>
      </c>
      <c r="S14" s="11">
        <v>44880</v>
      </c>
      <c r="T14" s="15"/>
    </row>
    <row r="15" spans="1:16380" x14ac:dyDescent="0.3">
      <c r="A15" s="17" t="s">
        <v>151</v>
      </c>
      <c r="B15" s="17" t="s">
        <v>152</v>
      </c>
      <c r="C15" s="13" t="s">
        <v>14</v>
      </c>
      <c r="D15" s="13" t="s">
        <v>129</v>
      </c>
      <c r="E15" s="20">
        <v>44610</v>
      </c>
      <c r="F15" s="8" t="s">
        <v>94</v>
      </c>
      <c r="G15" s="8"/>
      <c r="H15" s="8" t="s">
        <v>215</v>
      </c>
      <c r="I15" s="9" t="s">
        <v>25</v>
      </c>
      <c r="J15" s="9">
        <v>3</v>
      </c>
      <c r="K15" s="41" t="s">
        <v>218</v>
      </c>
      <c r="L15" s="41">
        <v>3</v>
      </c>
      <c r="M15" s="41" t="s">
        <v>24</v>
      </c>
      <c r="N15" s="42">
        <v>29116</v>
      </c>
      <c r="O15" s="12"/>
      <c r="P15" s="12">
        <v>6405.52</v>
      </c>
      <c r="Q15" s="12">
        <f t="shared" si="1"/>
        <v>35521.520000000004</v>
      </c>
      <c r="R15" s="12">
        <v>28752.05</v>
      </c>
      <c r="S15" s="11">
        <v>44925</v>
      </c>
      <c r="T15" s="52"/>
    </row>
    <row r="16" spans="1:16380" x14ac:dyDescent="0.3">
      <c r="A16" s="17" t="s">
        <v>153</v>
      </c>
      <c r="B16" s="17" t="s">
        <v>154</v>
      </c>
      <c r="C16" s="10" t="s">
        <v>14</v>
      </c>
      <c r="D16" s="13" t="s">
        <v>129</v>
      </c>
      <c r="E16" s="20">
        <v>44621</v>
      </c>
      <c r="F16" s="8" t="s">
        <v>107</v>
      </c>
      <c r="G16" s="8"/>
      <c r="H16" s="8" t="s">
        <v>209</v>
      </c>
      <c r="I16" s="9" t="s">
        <v>27</v>
      </c>
      <c r="J16" s="9">
        <v>1</v>
      </c>
      <c r="K16" s="41" t="str">
        <f t="shared" ref="K16:K23" si="3">M16</f>
        <v>Idea Real Estate Spa</v>
      </c>
      <c r="L16" s="41">
        <v>1</v>
      </c>
      <c r="M16" s="41" t="s">
        <v>26</v>
      </c>
      <c r="N16" s="42">
        <v>32250</v>
      </c>
      <c r="O16" s="12"/>
      <c r="P16" s="12">
        <v>7095</v>
      </c>
      <c r="Q16" s="12">
        <f t="shared" si="1"/>
        <v>39345</v>
      </c>
      <c r="R16" s="12">
        <v>7500</v>
      </c>
      <c r="S16" s="11">
        <v>44774</v>
      </c>
      <c r="T16" s="15"/>
    </row>
    <row r="17" spans="1:20" x14ac:dyDescent="0.3">
      <c r="A17" s="17" t="s">
        <v>155</v>
      </c>
      <c r="B17" s="17" t="s">
        <v>156</v>
      </c>
      <c r="C17" s="10" t="s">
        <v>14</v>
      </c>
      <c r="D17" s="13" t="s">
        <v>129</v>
      </c>
      <c r="E17" s="20">
        <v>44621</v>
      </c>
      <c r="F17" s="8" t="s">
        <v>95</v>
      </c>
      <c r="G17" s="8"/>
      <c r="H17" s="8" t="s">
        <v>216</v>
      </c>
      <c r="I17" s="9" t="s">
        <v>17</v>
      </c>
      <c r="J17" s="9">
        <v>1</v>
      </c>
      <c r="K17" s="9" t="str">
        <f t="shared" si="3"/>
        <v>Nasca Srl</v>
      </c>
      <c r="L17" s="9">
        <v>1</v>
      </c>
      <c r="M17" s="9" t="s">
        <v>81</v>
      </c>
      <c r="N17" s="12">
        <v>1150.8</v>
      </c>
      <c r="O17" s="12"/>
      <c r="P17" s="12">
        <v>253.18</v>
      </c>
      <c r="Q17" s="12">
        <f t="shared" si="1"/>
        <v>1403.98</v>
      </c>
      <c r="R17" s="12">
        <v>1150.8</v>
      </c>
      <c r="S17" s="11">
        <v>44774</v>
      </c>
      <c r="T17" s="15"/>
    </row>
    <row r="18" spans="1:20" x14ac:dyDescent="0.3">
      <c r="A18" s="17" t="s">
        <v>157</v>
      </c>
      <c r="B18" s="17" t="s">
        <v>158</v>
      </c>
      <c r="C18" s="13" t="s">
        <v>14</v>
      </c>
      <c r="D18" s="13" t="s">
        <v>129</v>
      </c>
      <c r="E18" s="20">
        <v>44621</v>
      </c>
      <c r="F18" s="8" t="s">
        <v>96</v>
      </c>
      <c r="G18" s="8"/>
      <c r="H18" s="8" t="s">
        <v>216</v>
      </c>
      <c r="I18" s="9" t="s">
        <v>18</v>
      </c>
      <c r="J18" s="9">
        <v>1</v>
      </c>
      <c r="K18" s="9" t="str">
        <f t="shared" si="3"/>
        <v>Nasca Srl</v>
      </c>
      <c r="L18" s="9">
        <v>1</v>
      </c>
      <c r="M18" s="9" t="s">
        <v>81</v>
      </c>
      <c r="N18" s="12">
        <v>4019</v>
      </c>
      <c r="O18" s="12"/>
      <c r="P18" s="12">
        <v>884.18</v>
      </c>
      <c r="Q18" s="12">
        <f t="shared" si="1"/>
        <v>4903.18</v>
      </c>
      <c r="R18" s="12">
        <v>2934.6</v>
      </c>
      <c r="S18" s="11">
        <v>44813</v>
      </c>
      <c r="T18" s="15"/>
    </row>
    <row r="19" spans="1:20" x14ac:dyDescent="0.3">
      <c r="A19" s="16"/>
      <c r="B19" s="17" t="s">
        <v>159</v>
      </c>
      <c r="C19" s="13" t="s">
        <v>14</v>
      </c>
      <c r="D19" s="13" t="s">
        <v>128</v>
      </c>
      <c r="E19" s="20">
        <v>44629</v>
      </c>
      <c r="F19" s="8"/>
      <c r="G19" s="8"/>
      <c r="H19" s="8" t="s">
        <v>216</v>
      </c>
      <c r="I19" s="8" t="s">
        <v>28</v>
      </c>
      <c r="J19" s="8">
        <v>1</v>
      </c>
      <c r="K19" s="9" t="str">
        <f t="shared" si="3"/>
        <v>Andreotti Rossana_Salvi Angelo</v>
      </c>
      <c r="L19" s="8">
        <v>1</v>
      </c>
      <c r="M19" s="8" t="s">
        <v>114</v>
      </c>
      <c r="N19" s="12">
        <v>11056.24</v>
      </c>
      <c r="O19" s="12"/>
      <c r="P19" s="12">
        <v>2432.37</v>
      </c>
      <c r="Q19" s="12">
        <f t="shared" si="1"/>
        <v>13488.61</v>
      </c>
      <c r="R19" s="12">
        <v>11056.24</v>
      </c>
      <c r="S19" s="11">
        <v>44895</v>
      </c>
      <c r="T19" s="15"/>
    </row>
    <row r="20" spans="1:20" x14ac:dyDescent="0.3">
      <c r="A20" s="16"/>
      <c r="B20" s="17" t="s">
        <v>160</v>
      </c>
      <c r="C20" s="13" t="s">
        <v>15</v>
      </c>
      <c r="D20" s="13" t="s">
        <v>128</v>
      </c>
      <c r="E20" s="20">
        <v>44637</v>
      </c>
      <c r="F20" s="8"/>
      <c r="G20" s="8"/>
      <c r="H20" s="8" t="s">
        <v>216</v>
      </c>
      <c r="I20" s="8" t="s">
        <v>29</v>
      </c>
      <c r="J20" s="8">
        <v>1</v>
      </c>
      <c r="K20" s="8" t="str">
        <f t="shared" si="3"/>
        <v>Lunghini Giacomo Umberto</v>
      </c>
      <c r="L20" s="8">
        <v>1</v>
      </c>
      <c r="M20" s="8" t="s">
        <v>115</v>
      </c>
      <c r="N20" s="12">
        <v>2000</v>
      </c>
      <c r="O20" s="12">
        <f>N20*4%</f>
        <v>80</v>
      </c>
      <c r="P20" s="12">
        <f>(N20+O20)*22%</f>
        <v>457.6</v>
      </c>
      <c r="Q20" s="12">
        <f t="shared" si="1"/>
        <v>2537.6</v>
      </c>
      <c r="R20" s="12">
        <v>160.32</v>
      </c>
      <c r="S20" s="11">
        <v>44804</v>
      </c>
      <c r="T20" s="15"/>
    </row>
    <row r="21" spans="1:20" x14ac:dyDescent="0.3">
      <c r="A21" s="16"/>
      <c r="B21" s="17" t="s">
        <v>161</v>
      </c>
      <c r="C21" s="10" t="s">
        <v>14</v>
      </c>
      <c r="D21" s="13" t="s">
        <v>128</v>
      </c>
      <c r="E21" s="20">
        <v>44637</v>
      </c>
      <c r="F21" s="8"/>
      <c r="G21" s="8"/>
      <c r="H21" s="8" t="s">
        <v>212</v>
      </c>
      <c r="I21" s="8" t="s">
        <v>30</v>
      </c>
      <c r="J21" s="8">
        <v>1</v>
      </c>
      <c r="K21" s="8" t="str">
        <f t="shared" si="3"/>
        <v>Nami Evolution di Rudisi Ilaria</v>
      </c>
      <c r="L21" s="8">
        <v>1</v>
      </c>
      <c r="M21" s="8" t="s">
        <v>116</v>
      </c>
      <c r="N21" s="12">
        <v>5200</v>
      </c>
      <c r="O21" s="12"/>
      <c r="P21" s="12"/>
      <c r="Q21" s="12">
        <f t="shared" si="1"/>
        <v>5200</v>
      </c>
      <c r="R21" s="12">
        <v>202</v>
      </c>
      <c r="S21" s="11">
        <v>44813</v>
      </c>
      <c r="T21" s="15"/>
    </row>
    <row r="22" spans="1:20" x14ac:dyDescent="0.3">
      <c r="A22" s="16"/>
      <c r="B22" s="17" t="s">
        <v>162</v>
      </c>
      <c r="C22" s="10" t="s">
        <v>16</v>
      </c>
      <c r="D22" s="13" t="s">
        <v>128</v>
      </c>
      <c r="E22" s="20">
        <v>44637</v>
      </c>
      <c r="F22" s="8"/>
      <c r="G22" s="8"/>
      <c r="H22" s="8" t="s">
        <v>210</v>
      </c>
      <c r="I22" s="8" t="s">
        <v>31</v>
      </c>
      <c r="J22" s="8">
        <v>1</v>
      </c>
      <c r="K22" s="8" t="str">
        <f t="shared" si="3"/>
        <v>Cdd Studio Ing. Cesare De Domenico</v>
      </c>
      <c r="L22" s="8">
        <v>1</v>
      </c>
      <c r="M22" s="8" t="s">
        <v>33</v>
      </c>
      <c r="N22" s="12">
        <v>2400</v>
      </c>
      <c r="O22" s="12">
        <f>N22*4%</f>
        <v>96</v>
      </c>
      <c r="P22" s="12">
        <f>(N22+O22)*22%</f>
        <v>549.12</v>
      </c>
      <c r="Q22" s="12">
        <f t="shared" si="1"/>
        <v>3045.12</v>
      </c>
      <c r="R22" s="12">
        <v>1600</v>
      </c>
      <c r="S22" s="11">
        <v>44895</v>
      </c>
      <c r="T22" s="15"/>
    </row>
    <row r="23" spans="1:20" x14ac:dyDescent="0.3">
      <c r="A23" s="17" t="s">
        <v>163</v>
      </c>
      <c r="B23" s="17" t="s">
        <v>164</v>
      </c>
      <c r="C23" s="10" t="s">
        <v>14</v>
      </c>
      <c r="D23" s="13" t="s">
        <v>129</v>
      </c>
      <c r="E23" s="20">
        <v>44638</v>
      </c>
      <c r="F23" s="8" t="s">
        <v>98</v>
      </c>
      <c r="G23" s="8"/>
      <c r="H23" s="8" t="s">
        <v>210</v>
      </c>
      <c r="I23" s="9" t="s">
        <v>32</v>
      </c>
      <c r="J23" s="9">
        <v>1</v>
      </c>
      <c r="K23" s="9" t="str">
        <f t="shared" si="3"/>
        <v>Flora Conservation Società Semplice Agricola di Lino Zurbani</v>
      </c>
      <c r="L23" s="9">
        <v>1</v>
      </c>
      <c r="M23" s="9" t="s">
        <v>90</v>
      </c>
      <c r="N23" s="12">
        <v>1538</v>
      </c>
      <c r="O23" s="12"/>
      <c r="P23" s="12">
        <v>153.80000000000001</v>
      </c>
      <c r="Q23" s="12">
        <f t="shared" si="1"/>
        <v>1691.8</v>
      </c>
      <c r="R23" s="12">
        <v>1538</v>
      </c>
      <c r="S23" s="11">
        <v>44680</v>
      </c>
      <c r="T23" s="15"/>
    </row>
    <row r="24" spans="1:20" x14ac:dyDescent="0.3">
      <c r="A24" s="17" t="s">
        <v>165</v>
      </c>
      <c r="B24" s="17" t="s">
        <v>166</v>
      </c>
      <c r="C24" s="39" t="s">
        <v>16</v>
      </c>
      <c r="D24" s="16" t="s">
        <v>129</v>
      </c>
      <c r="E24" s="32">
        <v>44641</v>
      </c>
      <c r="F24" s="8" t="s">
        <v>121</v>
      </c>
      <c r="G24" s="8"/>
      <c r="H24" s="8" t="s">
        <v>211</v>
      </c>
      <c r="I24" s="8" t="s">
        <v>34</v>
      </c>
      <c r="J24" s="8">
        <v>4</v>
      </c>
      <c r="K24" s="8" t="s">
        <v>219</v>
      </c>
      <c r="L24" s="8">
        <v>4</v>
      </c>
      <c r="M24" s="8" t="s">
        <v>35</v>
      </c>
      <c r="N24" s="33">
        <v>6000</v>
      </c>
      <c r="O24" s="33"/>
      <c r="P24" s="33">
        <f>N24*22%</f>
        <v>1320</v>
      </c>
      <c r="Q24" s="33">
        <f t="shared" si="1"/>
        <v>7320</v>
      </c>
      <c r="R24" s="12"/>
      <c r="S24" s="9"/>
      <c r="T24" s="15"/>
    </row>
    <row r="25" spans="1:20" x14ac:dyDescent="0.3">
      <c r="A25" s="17" t="s">
        <v>167</v>
      </c>
      <c r="B25" s="17" t="s">
        <v>168</v>
      </c>
      <c r="C25" s="39" t="s">
        <v>14</v>
      </c>
      <c r="D25" s="16" t="s">
        <v>129</v>
      </c>
      <c r="E25" s="32">
        <v>44649</v>
      </c>
      <c r="F25" s="8" t="s">
        <v>99</v>
      </c>
      <c r="G25" s="8"/>
      <c r="H25" s="8" t="s">
        <v>216</v>
      </c>
      <c r="I25" s="8" t="s">
        <v>37</v>
      </c>
      <c r="J25" s="8">
        <v>1</v>
      </c>
      <c r="K25" s="8" t="str">
        <f>M25</f>
        <v>Great Place to work Insitute Italia Srl</v>
      </c>
      <c r="L25" s="8">
        <v>1</v>
      </c>
      <c r="M25" s="8" t="s">
        <v>36</v>
      </c>
      <c r="N25" s="33">
        <v>5177</v>
      </c>
      <c r="O25" s="33"/>
      <c r="P25" s="33">
        <v>1138.94</v>
      </c>
      <c r="Q25" s="33">
        <f t="shared" si="1"/>
        <v>6315.9400000000005</v>
      </c>
      <c r="R25" s="12">
        <v>1942</v>
      </c>
      <c r="S25" s="11">
        <v>44735</v>
      </c>
      <c r="T25" s="15"/>
    </row>
    <row r="26" spans="1:20" x14ac:dyDescent="0.3">
      <c r="A26" s="17" t="s">
        <v>169</v>
      </c>
      <c r="B26" s="17" t="s">
        <v>170</v>
      </c>
      <c r="C26" s="39" t="s">
        <v>14</v>
      </c>
      <c r="D26" s="16" t="s">
        <v>129</v>
      </c>
      <c r="E26" s="32">
        <v>44651</v>
      </c>
      <c r="F26" s="8" t="s">
        <v>100</v>
      </c>
      <c r="G26" s="8"/>
      <c r="H26" s="8" t="s">
        <v>210</v>
      </c>
      <c r="I26" s="8" t="s">
        <v>38</v>
      </c>
      <c r="J26" s="8">
        <v>4</v>
      </c>
      <c r="K26" s="41" t="s">
        <v>220</v>
      </c>
      <c r="L26" s="41">
        <v>3</v>
      </c>
      <c r="M26" s="41" t="s">
        <v>39</v>
      </c>
      <c r="N26" s="42">
        <v>22950</v>
      </c>
      <c r="O26" s="33"/>
      <c r="P26" s="33">
        <v>5049</v>
      </c>
      <c r="Q26" s="33">
        <f t="shared" si="1"/>
        <v>27999</v>
      </c>
      <c r="R26" s="12">
        <v>22950</v>
      </c>
      <c r="S26" s="11">
        <v>44697</v>
      </c>
      <c r="T26" s="15"/>
    </row>
    <row r="27" spans="1:20" x14ac:dyDescent="0.3">
      <c r="A27" s="17" t="s">
        <v>171</v>
      </c>
      <c r="B27" s="17" t="s">
        <v>172</v>
      </c>
      <c r="C27" s="39" t="s">
        <v>16</v>
      </c>
      <c r="D27" s="16" t="s">
        <v>129</v>
      </c>
      <c r="E27" s="32">
        <v>44659</v>
      </c>
      <c r="F27" s="8" t="s">
        <v>102</v>
      </c>
      <c r="G27" s="8"/>
      <c r="H27" s="8" t="s">
        <v>209</v>
      </c>
      <c r="I27" s="8" t="s">
        <v>40</v>
      </c>
      <c r="J27" s="8">
        <v>4</v>
      </c>
      <c r="K27" s="8" t="s">
        <v>219</v>
      </c>
      <c r="L27" s="8">
        <v>4</v>
      </c>
      <c r="M27" s="8" t="s">
        <v>91</v>
      </c>
      <c r="N27" s="33">
        <v>6600</v>
      </c>
      <c r="O27" s="33"/>
      <c r="P27" s="33">
        <v>1452</v>
      </c>
      <c r="Q27" s="33">
        <f t="shared" si="1"/>
        <v>8052</v>
      </c>
      <c r="R27" s="12"/>
      <c r="S27" s="9"/>
      <c r="T27" s="15"/>
    </row>
    <row r="28" spans="1:20" x14ac:dyDescent="0.3">
      <c r="A28" s="17" t="s">
        <v>173</v>
      </c>
      <c r="B28" s="17" t="s">
        <v>174</v>
      </c>
      <c r="C28" s="39" t="s">
        <v>14</v>
      </c>
      <c r="D28" s="16" t="s">
        <v>129</v>
      </c>
      <c r="E28" s="32">
        <v>44673</v>
      </c>
      <c r="F28" s="8" t="s">
        <v>101</v>
      </c>
      <c r="G28" s="8"/>
      <c r="H28" s="8" t="s">
        <v>210</v>
      </c>
      <c r="I28" s="8" t="s">
        <v>44</v>
      </c>
      <c r="J28" s="8">
        <v>3</v>
      </c>
      <c r="K28" s="8" t="s">
        <v>221</v>
      </c>
      <c r="L28" s="8">
        <v>3</v>
      </c>
      <c r="M28" s="8" t="s">
        <v>43</v>
      </c>
      <c r="N28" s="33">
        <v>11098</v>
      </c>
      <c r="O28" s="33"/>
      <c r="P28" s="33">
        <v>2441.56</v>
      </c>
      <c r="Q28" s="33">
        <f t="shared" si="1"/>
        <v>13539.56</v>
      </c>
      <c r="R28" s="12">
        <v>9298</v>
      </c>
      <c r="S28" s="11">
        <v>44697</v>
      </c>
      <c r="T28" s="15"/>
    </row>
    <row r="29" spans="1:20" x14ac:dyDescent="0.3">
      <c r="A29" s="17" t="s">
        <v>175</v>
      </c>
      <c r="B29" s="17" t="s">
        <v>176</v>
      </c>
      <c r="C29" s="39" t="s">
        <v>14</v>
      </c>
      <c r="D29" s="16" t="s">
        <v>129</v>
      </c>
      <c r="E29" s="32">
        <v>44673</v>
      </c>
      <c r="F29" s="8" t="s">
        <v>103</v>
      </c>
      <c r="G29" s="8"/>
      <c r="H29" s="8" t="s">
        <v>210</v>
      </c>
      <c r="I29" s="8" t="s">
        <v>42</v>
      </c>
      <c r="J29" s="8">
        <v>1</v>
      </c>
      <c r="K29" s="8" t="str">
        <f>M29</f>
        <v>Zetaci prefabbricati Srl</v>
      </c>
      <c r="L29" s="8">
        <v>1</v>
      </c>
      <c r="M29" s="8" t="s">
        <v>41</v>
      </c>
      <c r="N29" s="33">
        <v>6938</v>
      </c>
      <c r="O29" s="33"/>
      <c r="P29" s="33">
        <v>1526.36</v>
      </c>
      <c r="Q29" s="33">
        <f t="shared" si="1"/>
        <v>8464.36</v>
      </c>
      <c r="R29" s="12">
        <v>6938</v>
      </c>
      <c r="S29" s="11">
        <v>44728</v>
      </c>
      <c r="T29" s="15"/>
    </row>
    <row r="30" spans="1:20" x14ac:dyDescent="0.3">
      <c r="A30" s="17" t="s">
        <v>177</v>
      </c>
      <c r="B30" s="17" t="s">
        <v>178</v>
      </c>
      <c r="C30" s="39" t="s">
        <v>14</v>
      </c>
      <c r="D30" s="16" t="s">
        <v>129</v>
      </c>
      <c r="E30" s="32">
        <v>44673</v>
      </c>
      <c r="F30" s="8" t="s">
        <v>104</v>
      </c>
      <c r="G30" s="8"/>
      <c r="H30" s="8" t="s">
        <v>210</v>
      </c>
      <c r="I30" s="8" t="s">
        <v>46</v>
      </c>
      <c r="J30" s="8">
        <v>1</v>
      </c>
      <c r="K30" s="41" t="str">
        <f>M30</f>
        <v>Impresa Didonè Srl</v>
      </c>
      <c r="L30" s="41">
        <v>1</v>
      </c>
      <c r="M30" s="41" t="s">
        <v>45</v>
      </c>
      <c r="N30" s="42">
        <v>21750.6</v>
      </c>
      <c r="O30" s="33"/>
      <c r="P30" s="33">
        <v>4785.13</v>
      </c>
      <c r="Q30" s="33">
        <f t="shared" si="1"/>
        <v>26535.73</v>
      </c>
      <c r="R30" s="12">
        <v>21750.6</v>
      </c>
      <c r="S30" s="11">
        <v>44774</v>
      </c>
      <c r="T30" s="15"/>
    </row>
    <row r="31" spans="1:20" x14ac:dyDescent="0.3">
      <c r="A31" s="16"/>
      <c r="B31" s="17" t="s">
        <v>179</v>
      </c>
      <c r="C31" s="10" t="s">
        <v>14</v>
      </c>
      <c r="D31" s="13" t="s">
        <v>128</v>
      </c>
      <c r="E31" s="20">
        <v>44690</v>
      </c>
      <c r="F31" s="8"/>
      <c r="G31" s="8"/>
      <c r="H31" s="8" t="s">
        <v>212</v>
      </c>
      <c r="I31" s="14" t="s">
        <v>47</v>
      </c>
      <c r="J31" s="14">
        <v>1</v>
      </c>
      <c r="K31" s="9" t="str">
        <f>M31</f>
        <v>Studio Avv. Mantovani</v>
      </c>
      <c r="L31" s="14">
        <v>1</v>
      </c>
      <c r="M31" s="8" t="s">
        <v>117</v>
      </c>
      <c r="N31" s="12">
        <v>5560.25</v>
      </c>
      <c r="O31" s="12">
        <f t="shared" ref="O31" si="4">N31*4%</f>
        <v>222.41</v>
      </c>
      <c r="P31" s="12">
        <v>1272.19</v>
      </c>
      <c r="Q31" s="12">
        <f t="shared" si="1"/>
        <v>7054.85</v>
      </c>
      <c r="R31" s="12"/>
      <c r="S31" s="9"/>
      <c r="T31" s="15"/>
    </row>
    <row r="32" spans="1:20" x14ac:dyDescent="0.3">
      <c r="A32" s="17" t="s">
        <v>180</v>
      </c>
      <c r="B32" s="17" t="s">
        <v>181</v>
      </c>
      <c r="C32" s="39" t="s">
        <v>14</v>
      </c>
      <c r="D32" s="16" t="s">
        <v>129</v>
      </c>
      <c r="E32" s="32">
        <v>44698</v>
      </c>
      <c r="F32" s="8" t="s">
        <v>122</v>
      </c>
      <c r="G32" s="8"/>
      <c r="H32" s="8" t="s">
        <v>222</v>
      </c>
      <c r="I32" s="8" t="s">
        <v>87</v>
      </c>
      <c r="J32" s="8">
        <v>2</v>
      </c>
      <c r="K32" s="8" t="s">
        <v>223</v>
      </c>
      <c r="L32" s="8">
        <v>2</v>
      </c>
      <c r="M32" s="8" t="s">
        <v>48</v>
      </c>
      <c r="N32" s="33">
        <v>3000</v>
      </c>
      <c r="O32" s="33"/>
      <c r="P32" s="33">
        <f>N32*22%</f>
        <v>660</v>
      </c>
      <c r="Q32" s="33">
        <f t="shared" si="1"/>
        <v>3660</v>
      </c>
      <c r="R32" s="12">
        <v>1680</v>
      </c>
      <c r="S32" s="11">
        <v>44865</v>
      </c>
      <c r="T32" s="15"/>
    </row>
    <row r="33" spans="1:20" x14ac:dyDescent="0.3">
      <c r="A33" s="17" t="s">
        <v>182</v>
      </c>
      <c r="B33" s="17" t="s">
        <v>183</v>
      </c>
      <c r="C33" s="39" t="s">
        <v>16</v>
      </c>
      <c r="D33" s="16" t="s">
        <v>129</v>
      </c>
      <c r="E33" s="32">
        <v>44701</v>
      </c>
      <c r="F33" s="8" t="s">
        <v>123</v>
      </c>
      <c r="G33" s="8"/>
      <c r="H33" s="8" t="s">
        <v>210</v>
      </c>
      <c r="I33" s="8" t="s">
        <v>50</v>
      </c>
      <c r="J33" s="8">
        <v>3</v>
      </c>
      <c r="K33" s="41" t="s">
        <v>224</v>
      </c>
      <c r="L33" s="41">
        <v>2</v>
      </c>
      <c r="M33" s="41" t="s">
        <v>49</v>
      </c>
      <c r="N33" s="42">
        <v>29250</v>
      </c>
      <c r="O33" s="33"/>
      <c r="P33" s="33">
        <f>N33*22%</f>
        <v>6435</v>
      </c>
      <c r="Q33" s="33">
        <f t="shared" si="1"/>
        <v>35685</v>
      </c>
      <c r="R33" s="12">
        <f>423.9+17909.77</f>
        <v>18333.670000000002</v>
      </c>
      <c r="S33" s="11">
        <v>44895</v>
      </c>
      <c r="T33" s="15"/>
    </row>
    <row r="34" spans="1:20" x14ac:dyDescent="0.3">
      <c r="A34" s="17" t="s">
        <v>184</v>
      </c>
      <c r="B34" s="17" t="s">
        <v>185</v>
      </c>
      <c r="C34" s="39" t="s">
        <v>14</v>
      </c>
      <c r="D34" s="16" t="s">
        <v>129</v>
      </c>
      <c r="E34" s="32">
        <v>44711</v>
      </c>
      <c r="F34" s="8" t="s">
        <v>105</v>
      </c>
      <c r="G34" s="8"/>
      <c r="H34" s="8" t="s">
        <v>216</v>
      </c>
      <c r="I34" s="8" t="s">
        <v>57</v>
      </c>
      <c r="J34" s="8">
        <v>1</v>
      </c>
      <c r="K34" s="8" t="str">
        <f>M34</f>
        <v>Ismo Srl</v>
      </c>
      <c r="L34" s="8">
        <v>1</v>
      </c>
      <c r="M34" s="8" t="s">
        <v>56</v>
      </c>
      <c r="N34" s="33">
        <v>2000</v>
      </c>
      <c r="O34" s="33"/>
      <c r="P34" s="33">
        <v>440</v>
      </c>
      <c r="Q34" s="33">
        <f t="shared" si="1"/>
        <v>2440</v>
      </c>
      <c r="R34" s="12">
        <v>2000</v>
      </c>
      <c r="S34" s="11">
        <v>44774</v>
      </c>
      <c r="T34" s="15"/>
    </row>
    <row r="35" spans="1:20" x14ac:dyDescent="0.3">
      <c r="A35" s="16"/>
      <c r="B35" s="17" t="s">
        <v>186</v>
      </c>
      <c r="C35" s="13" t="s">
        <v>14</v>
      </c>
      <c r="D35" s="13" t="s">
        <v>128</v>
      </c>
      <c r="E35" s="20">
        <v>44715</v>
      </c>
      <c r="F35" s="8"/>
      <c r="G35" s="8"/>
      <c r="H35" s="8" t="s">
        <v>215</v>
      </c>
      <c r="I35" s="14" t="s">
        <v>54</v>
      </c>
      <c r="J35" s="14">
        <v>1</v>
      </c>
      <c r="K35" s="14" t="str">
        <f>M35</f>
        <v>Fois Luca</v>
      </c>
      <c r="L35" s="14">
        <v>1</v>
      </c>
      <c r="M35" s="8" t="s">
        <v>53</v>
      </c>
      <c r="N35" s="12">
        <v>5000</v>
      </c>
      <c r="O35" s="12"/>
      <c r="P35" s="12"/>
      <c r="Q35" s="12">
        <f t="shared" si="1"/>
        <v>5000</v>
      </c>
      <c r="R35" s="12"/>
      <c r="S35" s="9"/>
      <c r="T35" s="15"/>
    </row>
    <row r="36" spans="1:20" x14ac:dyDescent="0.3">
      <c r="A36" s="17" t="s">
        <v>187</v>
      </c>
      <c r="B36" s="17" t="s">
        <v>188</v>
      </c>
      <c r="C36" s="39" t="s">
        <v>14</v>
      </c>
      <c r="D36" s="16" t="s">
        <v>129</v>
      </c>
      <c r="E36" s="32">
        <v>44715</v>
      </c>
      <c r="F36" s="8" t="s">
        <v>106</v>
      </c>
      <c r="G36" s="8"/>
      <c r="H36" s="8" t="s">
        <v>222</v>
      </c>
      <c r="I36" s="8" t="s">
        <v>55</v>
      </c>
      <c r="J36" s="8">
        <v>1</v>
      </c>
      <c r="K36" s="41" t="str">
        <f>M36</f>
        <v>FB &amp; Associati SpA</v>
      </c>
      <c r="L36" s="41">
        <v>1</v>
      </c>
      <c r="M36" s="41" t="s">
        <v>118</v>
      </c>
      <c r="N36" s="42">
        <v>12500</v>
      </c>
      <c r="O36" s="33"/>
      <c r="P36" s="33">
        <v>2750</v>
      </c>
      <c r="Q36" s="33">
        <f t="shared" si="1"/>
        <v>15250</v>
      </c>
      <c r="R36" s="12">
        <v>10714.29</v>
      </c>
      <c r="S36" s="11">
        <v>44925</v>
      </c>
      <c r="T36" s="15"/>
    </row>
    <row r="37" spans="1:20" x14ac:dyDescent="0.3">
      <c r="A37" s="17" t="s">
        <v>189</v>
      </c>
      <c r="B37" s="17" t="s">
        <v>190</v>
      </c>
      <c r="C37" s="39" t="s">
        <v>14</v>
      </c>
      <c r="D37" s="16" t="s">
        <v>129</v>
      </c>
      <c r="E37" s="32">
        <v>44719</v>
      </c>
      <c r="F37" s="8" t="s">
        <v>124</v>
      </c>
      <c r="G37" s="8"/>
      <c r="H37" s="8" t="s">
        <v>216</v>
      </c>
      <c r="I37" s="8" t="s">
        <v>52</v>
      </c>
      <c r="J37" s="8">
        <v>5</v>
      </c>
      <c r="K37" s="8" t="s">
        <v>225</v>
      </c>
      <c r="L37" s="8">
        <v>3</v>
      </c>
      <c r="M37" s="8" t="s">
        <v>51</v>
      </c>
      <c r="N37" s="33">
        <v>3090</v>
      </c>
      <c r="O37" s="33"/>
      <c r="P37" s="33">
        <f>N37*22%</f>
        <v>679.8</v>
      </c>
      <c r="Q37" s="33">
        <f t="shared" si="1"/>
        <v>3769.8</v>
      </c>
      <c r="R37" s="12">
        <v>3090</v>
      </c>
      <c r="S37" s="11">
        <v>44774</v>
      </c>
      <c r="T37" s="15"/>
    </row>
    <row r="38" spans="1:20" x14ac:dyDescent="0.3">
      <c r="A38" s="17" t="s">
        <v>191</v>
      </c>
      <c r="B38" s="17" t="s">
        <v>192</v>
      </c>
      <c r="C38" s="39" t="s">
        <v>14</v>
      </c>
      <c r="D38" s="16" t="s">
        <v>129</v>
      </c>
      <c r="E38" s="32">
        <v>44722</v>
      </c>
      <c r="F38" s="8" t="s">
        <v>108</v>
      </c>
      <c r="G38" s="8"/>
      <c r="H38" s="8" t="s">
        <v>211</v>
      </c>
      <c r="I38" s="8" t="s">
        <v>58</v>
      </c>
      <c r="J38" s="8">
        <v>4</v>
      </c>
      <c r="K38" s="41" t="s">
        <v>219</v>
      </c>
      <c r="L38" s="41">
        <v>1</v>
      </c>
      <c r="M38" s="41" t="s">
        <v>91</v>
      </c>
      <c r="N38" s="42">
        <v>600</v>
      </c>
      <c r="O38" s="33"/>
      <c r="P38" s="33">
        <v>132</v>
      </c>
      <c r="Q38" s="33">
        <f t="shared" si="1"/>
        <v>732</v>
      </c>
      <c r="R38" s="12">
        <v>600</v>
      </c>
      <c r="S38" s="11">
        <v>44895</v>
      </c>
      <c r="T38" s="15"/>
    </row>
    <row r="39" spans="1:20" x14ac:dyDescent="0.3">
      <c r="A39" s="17" t="s">
        <v>193</v>
      </c>
      <c r="B39" s="17" t="s">
        <v>194</v>
      </c>
      <c r="C39" s="39" t="s">
        <v>14</v>
      </c>
      <c r="D39" s="16" t="s">
        <v>129</v>
      </c>
      <c r="E39" s="32">
        <v>44725</v>
      </c>
      <c r="F39" s="8" t="s">
        <v>125</v>
      </c>
      <c r="G39" s="8"/>
      <c r="H39" s="8" t="s">
        <v>216</v>
      </c>
      <c r="I39" s="8" t="s">
        <v>60</v>
      </c>
      <c r="J39" s="8">
        <v>1</v>
      </c>
      <c r="K39" s="8" t="s">
        <v>226</v>
      </c>
      <c r="L39" s="8">
        <v>1</v>
      </c>
      <c r="M39" s="8" t="s">
        <v>59</v>
      </c>
      <c r="N39" s="33">
        <v>23606.560000000001</v>
      </c>
      <c r="O39" s="33"/>
      <c r="P39" s="33">
        <f>N39*22%</f>
        <v>5193.4432000000006</v>
      </c>
      <c r="Q39" s="33">
        <f t="shared" si="1"/>
        <v>28800.003200000003</v>
      </c>
      <c r="R39" s="12">
        <v>3659.16</v>
      </c>
      <c r="S39" s="11">
        <v>44925</v>
      </c>
      <c r="T39" s="15"/>
    </row>
    <row r="40" spans="1:20" x14ac:dyDescent="0.3">
      <c r="A40" s="16"/>
      <c r="B40" s="17" t="s">
        <v>195</v>
      </c>
      <c r="C40" s="39" t="s">
        <v>16</v>
      </c>
      <c r="D40" s="16" t="s">
        <v>129</v>
      </c>
      <c r="E40" s="32">
        <v>44732</v>
      </c>
      <c r="F40" s="8" t="s">
        <v>93</v>
      </c>
      <c r="G40" s="8"/>
      <c r="H40" s="8" t="s">
        <v>210</v>
      </c>
      <c r="I40" s="8" t="s">
        <v>61</v>
      </c>
      <c r="J40" s="8">
        <v>1</v>
      </c>
      <c r="K40" s="8" t="str">
        <f>M40</f>
        <v>Eurogeo Snc</v>
      </c>
      <c r="L40" s="8">
        <v>1</v>
      </c>
      <c r="M40" s="8" t="s">
        <v>19</v>
      </c>
      <c r="N40" s="33">
        <v>950</v>
      </c>
      <c r="O40" s="33"/>
      <c r="P40" s="33">
        <f>N40*22%</f>
        <v>209</v>
      </c>
      <c r="Q40" s="33">
        <f t="shared" si="1"/>
        <v>1159</v>
      </c>
      <c r="R40" s="12">
        <v>800</v>
      </c>
      <c r="S40" s="11">
        <v>44742</v>
      </c>
      <c r="T40" s="15"/>
    </row>
    <row r="41" spans="1:20" s="31" customFormat="1" ht="28.8" x14ac:dyDescent="0.3">
      <c r="A41" s="21" t="s">
        <v>196</v>
      </c>
      <c r="B41" s="21" t="s">
        <v>197</v>
      </c>
      <c r="C41" s="34" t="s">
        <v>14</v>
      </c>
      <c r="D41" s="35" t="s">
        <v>129</v>
      </c>
      <c r="E41" s="36">
        <v>44736</v>
      </c>
      <c r="F41" s="25" t="s">
        <v>112</v>
      </c>
      <c r="G41" s="25"/>
      <c r="H41" s="25" t="s">
        <v>210</v>
      </c>
      <c r="I41" s="37" t="s">
        <v>63</v>
      </c>
      <c r="J41" s="37">
        <v>1</v>
      </c>
      <c r="K41" s="37" t="str">
        <f>M41</f>
        <v>ALMA Ingegneria Srl</v>
      </c>
      <c r="L41" s="37">
        <v>1</v>
      </c>
      <c r="M41" s="25" t="s">
        <v>62</v>
      </c>
      <c r="N41" s="38">
        <v>9451.32</v>
      </c>
      <c r="O41" s="38"/>
      <c r="P41" s="38">
        <v>2079.29</v>
      </c>
      <c r="Q41" s="38">
        <f t="shared" si="1"/>
        <v>11530.61</v>
      </c>
      <c r="R41" s="28">
        <v>4100.4399999999996</v>
      </c>
      <c r="S41" s="29">
        <v>44813</v>
      </c>
      <c r="T41" s="30"/>
    </row>
    <row r="42" spans="1:20" x14ac:dyDescent="0.3">
      <c r="A42" s="17" t="s">
        <v>198</v>
      </c>
      <c r="B42" s="17" t="s">
        <v>199</v>
      </c>
      <c r="C42" s="39" t="s">
        <v>14</v>
      </c>
      <c r="D42" s="16" t="s">
        <v>129</v>
      </c>
      <c r="E42" s="32">
        <v>44739</v>
      </c>
      <c r="F42" s="8" t="s">
        <v>109</v>
      </c>
      <c r="G42" s="8"/>
      <c r="H42" s="8" t="s">
        <v>216</v>
      </c>
      <c r="I42" s="14" t="s">
        <v>65</v>
      </c>
      <c r="J42" s="14">
        <v>1</v>
      </c>
      <c r="K42" s="14" t="str">
        <f>M42</f>
        <v>Ismo Srl</v>
      </c>
      <c r="L42" s="14">
        <v>1</v>
      </c>
      <c r="M42" s="8" t="s">
        <v>56</v>
      </c>
      <c r="N42" s="33">
        <v>1000</v>
      </c>
      <c r="O42" s="33"/>
      <c r="P42" s="33">
        <v>220</v>
      </c>
      <c r="Q42" s="33">
        <f t="shared" si="1"/>
        <v>1220</v>
      </c>
      <c r="R42" s="12">
        <v>1000</v>
      </c>
      <c r="S42" s="11">
        <v>44804</v>
      </c>
      <c r="T42" s="15"/>
    </row>
    <row r="43" spans="1:20" s="31" customFormat="1" ht="28.8" x14ac:dyDescent="0.3">
      <c r="A43" s="21" t="s">
        <v>200</v>
      </c>
      <c r="B43" s="21" t="s">
        <v>201</v>
      </c>
      <c r="C43" s="34" t="s">
        <v>16</v>
      </c>
      <c r="D43" s="35" t="s">
        <v>129</v>
      </c>
      <c r="E43" s="36">
        <v>44740</v>
      </c>
      <c r="F43" s="25" t="s">
        <v>110</v>
      </c>
      <c r="G43" s="25"/>
      <c r="H43" s="25" t="s">
        <v>210</v>
      </c>
      <c r="I43" s="37" t="s">
        <v>64</v>
      </c>
      <c r="J43" s="40">
        <v>1</v>
      </c>
      <c r="K43" s="43" t="str">
        <f>M43</f>
        <v>Polignum Snc</v>
      </c>
      <c r="L43" s="43">
        <v>1</v>
      </c>
      <c r="M43" s="44" t="s">
        <v>88</v>
      </c>
      <c r="N43" s="45">
        <v>3100</v>
      </c>
      <c r="O43" s="38"/>
      <c r="P43" s="38">
        <v>682</v>
      </c>
      <c r="Q43" s="38">
        <f t="shared" si="1"/>
        <v>3782</v>
      </c>
      <c r="R43" s="28">
        <v>3100</v>
      </c>
      <c r="S43" s="29">
        <v>44865</v>
      </c>
      <c r="T43" s="30"/>
    </row>
    <row r="44" spans="1:20" ht="57.6" x14ac:dyDescent="0.3">
      <c r="A44" s="17" t="s">
        <v>202</v>
      </c>
      <c r="B44" s="17" t="s">
        <v>203</v>
      </c>
      <c r="C44" s="39" t="s">
        <v>16</v>
      </c>
      <c r="D44" s="16" t="s">
        <v>129</v>
      </c>
      <c r="E44" s="32">
        <v>44740</v>
      </c>
      <c r="F44" s="8" t="s">
        <v>126</v>
      </c>
      <c r="G44" s="8"/>
      <c r="H44" s="8" t="s">
        <v>210</v>
      </c>
      <c r="I44" s="14" t="s">
        <v>67</v>
      </c>
      <c r="J44" s="14">
        <v>5</v>
      </c>
      <c r="K44" s="14" t="s">
        <v>227</v>
      </c>
      <c r="L44" s="14">
        <v>3</v>
      </c>
      <c r="M44" s="8" t="s">
        <v>66</v>
      </c>
      <c r="N44" s="33">
        <v>9000</v>
      </c>
      <c r="O44" s="33"/>
      <c r="P44" s="33">
        <f>N44*22%</f>
        <v>1980</v>
      </c>
      <c r="Q44" s="33">
        <f t="shared" si="1"/>
        <v>10980</v>
      </c>
      <c r="R44" s="12">
        <v>1796.09</v>
      </c>
      <c r="S44" s="11">
        <v>44865</v>
      </c>
      <c r="T44" s="15"/>
    </row>
    <row r="45" spans="1:20" s="31" customFormat="1" ht="28.8" x14ac:dyDescent="0.3">
      <c r="A45" s="21" t="s">
        <v>204</v>
      </c>
      <c r="B45" s="21" t="s">
        <v>205</v>
      </c>
      <c r="C45" s="34" t="s">
        <v>14</v>
      </c>
      <c r="D45" s="35" t="s">
        <v>129</v>
      </c>
      <c r="E45" s="36">
        <v>44742</v>
      </c>
      <c r="F45" s="25" t="s">
        <v>111</v>
      </c>
      <c r="G45" s="25"/>
      <c r="H45" s="25" t="s">
        <v>208</v>
      </c>
      <c r="I45" s="37" t="s">
        <v>69</v>
      </c>
      <c r="J45" s="37">
        <v>1</v>
      </c>
      <c r="K45" s="37" t="str">
        <f>M45</f>
        <v>Studio Zazzeron Cameretti Associati</v>
      </c>
      <c r="L45" s="37">
        <v>1</v>
      </c>
      <c r="M45" s="37" t="s">
        <v>68</v>
      </c>
      <c r="N45" s="38">
        <v>640</v>
      </c>
      <c r="O45" s="38">
        <f>N45*4%</f>
        <v>25.6</v>
      </c>
      <c r="P45" s="38">
        <f t="shared" ref="P45:P55" si="5">(N45+O45)*22%</f>
        <v>146.43200000000002</v>
      </c>
      <c r="Q45" s="38">
        <f t="shared" si="1"/>
        <v>812.03200000000004</v>
      </c>
      <c r="R45" s="28">
        <v>249.6</v>
      </c>
      <c r="S45" s="29">
        <v>44895</v>
      </c>
      <c r="T45" s="30"/>
    </row>
    <row r="46" spans="1:20" s="6" customFormat="1" ht="28.8" x14ac:dyDescent="0.3">
      <c r="A46" s="21" t="s">
        <v>229</v>
      </c>
      <c r="B46" s="21" t="s">
        <v>228</v>
      </c>
      <c r="C46" s="34" t="s">
        <v>14</v>
      </c>
      <c r="D46" s="16" t="s">
        <v>129</v>
      </c>
      <c r="E46" s="32">
        <v>44747</v>
      </c>
      <c r="F46" s="8" t="s">
        <v>230</v>
      </c>
      <c r="G46" s="8"/>
      <c r="H46" s="25" t="s">
        <v>211</v>
      </c>
      <c r="I46" s="37" t="s">
        <v>231</v>
      </c>
      <c r="J46" s="8">
        <v>1</v>
      </c>
      <c r="K46" s="14" t="s">
        <v>232</v>
      </c>
      <c r="L46" s="8">
        <v>3</v>
      </c>
      <c r="M46" s="8" t="s">
        <v>233</v>
      </c>
      <c r="N46" s="33">
        <v>2580</v>
      </c>
      <c r="O46" s="33"/>
      <c r="P46" s="38">
        <f t="shared" si="5"/>
        <v>567.6</v>
      </c>
      <c r="Q46" s="38">
        <f t="shared" si="1"/>
        <v>3147.6</v>
      </c>
      <c r="R46" s="33">
        <v>2580</v>
      </c>
      <c r="S46" s="49">
        <v>44838</v>
      </c>
      <c r="T46" s="46"/>
    </row>
    <row r="47" spans="1:20" s="6" customFormat="1" x14ac:dyDescent="0.3">
      <c r="A47" s="17"/>
      <c r="B47" s="21" t="s">
        <v>237</v>
      </c>
      <c r="C47" s="34" t="s">
        <v>14</v>
      </c>
      <c r="D47" s="16" t="s">
        <v>128</v>
      </c>
      <c r="E47" s="32">
        <v>44754</v>
      </c>
      <c r="F47" s="8" t="s">
        <v>234</v>
      </c>
      <c r="G47" s="8"/>
      <c r="H47" s="25" t="s">
        <v>213</v>
      </c>
      <c r="I47" s="37" t="s">
        <v>236</v>
      </c>
      <c r="J47" s="8">
        <v>1</v>
      </c>
      <c r="K47" s="8" t="s">
        <v>235</v>
      </c>
      <c r="L47" s="8">
        <v>1</v>
      </c>
      <c r="M47" s="8" t="s">
        <v>235</v>
      </c>
      <c r="N47" s="33">
        <v>4000</v>
      </c>
      <c r="O47" s="33"/>
      <c r="P47" s="38">
        <f t="shared" si="5"/>
        <v>880</v>
      </c>
      <c r="Q47" s="38">
        <f t="shared" si="1"/>
        <v>4880</v>
      </c>
      <c r="R47" s="33"/>
      <c r="S47" s="8"/>
      <c r="T47" s="46"/>
    </row>
    <row r="48" spans="1:20" s="6" customFormat="1" ht="57.6" x14ac:dyDescent="0.3">
      <c r="A48" s="17"/>
      <c r="B48" s="17" t="s">
        <v>238</v>
      </c>
      <c r="C48" s="34" t="s">
        <v>16</v>
      </c>
      <c r="D48" s="16" t="s">
        <v>128</v>
      </c>
      <c r="E48" s="32">
        <v>44754</v>
      </c>
      <c r="F48" s="8" t="s">
        <v>234</v>
      </c>
      <c r="G48" s="8"/>
      <c r="H48" s="25" t="s">
        <v>210</v>
      </c>
      <c r="I48" s="14" t="s">
        <v>430</v>
      </c>
      <c r="J48" s="8">
        <v>1</v>
      </c>
      <c r="K48" s="8" t="s">
        <v>240</v>
      </c>
      <c r="L48" s="8">
        <v>1</v>
      </c>
      <c r="M48" s="8" t="s">
        <v>239</v>
      </c>
      <c r="N48" s="33">
        <v>650</v>
      </c>
      <c r="O48" s="33">
        <f>N48*4%</f>
        <v>26</v>
      </c>
      <c r="P48" s="33">
        <f t="shared" si="5"/>
        <v>148.72</v>
      </c>
      <c r="Q48" s="33">
        <f>N48+O48+P48</f>
        <v>824.72</v>
      </c>
      <c r="R48" s="33">
        <v>676</v>
      </c>
      <c r="S48" s="49">
        <v>44813</v>
      </c>
      <c r="T48" s="46"/>
    </row>
    <row r="49" spans="1:20" s="6" customFormat="1" x14ac:dyDescent="0.3">
      <c r="A49" s="17"/>
      <c r="B49" s="17" t="s">
        <v>241</v>
      </c>
      <c r="C49" s="34" t="s">
        <v>14</v>
      </c>
      <c r="D49" s="16" t="s">
        <v>242</v>
      </c>
      <c r="E49" s="32">
        <v>44755</v>
      </c>
      <c r="F49" s="8" t="s">
        <v>96</v>
      </c>
      <c r="G49" s="8"/>
      <c r="H49" s="25" t="s">
        <v>216</v>
      </c>
      <c r="I49" s="14" t="s">
        <v>243</v>
      </c>
      <c r="J49" s="8">
        <v>1</v>
      </c>
      <c r="K49" s="8" t="s">
        <v>81</v>
      </c>
      <c r="L49" s="8">
        <v>1</v>
      </c>
      <c r="M49" s="8" t="s">
        <v>81</v>
      </c>
      <c r="N49" s="33">
        <f>40.2*80</f>
        <v>3216</v>
      </c>
      <c r="O49" s="33"/>
      <c r="P49" s="33">
        <f t="shared" si="5"/>
        <v>707.52</v>
      </c>
      <c r="Q49" s="33">
        <f>N49+P49</f>
        <v>3923.52</v>
      </c>
      <c r="R49" s="33">
        <v>2332.6</v>
      </c>
      <c r="S49" s="49">
        <v>44925</v>
      </c>
      <c r="T49" s="46"/>
    </row>
    <row r="50" spans="1:20" s="6" customFormat="1" ht="57.6" x14ac:dyDescent="0.3">
      <c r="A50" s="17" t="s">
        <v>244</v>
      </c>
      <c r="B50" s="17" t="s">
        <v>245</v>
      </c>
      <c r="C50" s="34" t="s">
        <v>14</v>
      </c>
      <c r="D50" s="16" t="s">
        <v>242</v>
      </c>
      <c r="E50" s="32"/>
      <c r="F50" s="8" t="s">
        <v>246</v>
      </c>
      <c r="G50" s="8"/>
      <c r="H50" s="25" t="s">
        <v>212</v>
      </c>
      <c r="I50" s="14" t="s">
        <v>429</v>
      </c>
      <c r="J50" s="8">
        <v>1</v>
      </c>
      <c r="K50" s="14" t="s">
        <v>414</v>
      </c>
      <c r="L50" s="8">
        <v>1</v>
      </c>
      <c r="M50" s="14" t="s">
        <v>414</v>
      </c>
      <c r="N50" s="33">
        <v>4600</v>
      </c>
      <c r="O50" s="33"/>
      <c r="P50" s="33">
        <f t="shared" si="5"/>
        <v>1012</v>
      </c>
      <c r="Q50" s="33">
        <f>N50+P50</f>
        <v>5612</v>
      </c>
      <c r="R50" s="33"/>
      <c r="S50" s="8"/>
      <c r="T50" s="46"/>
    </row>
    <row r="51" spans="1:20" s="6" customFormat="1" x14ac:dyDescent="0.3">
      <c r="A51" s="17" t="s">
        <v>247</v>
      </c>
      <c r="B51" s="17" t="s">
        <v>248</v>
      </c>
      <c r="C51" s="34" t="s">
        <v>14</v>
      </c>
      <c r="D51" s="16" t="s">
        <v>129</v>
      </c>
      <c r="E51" s="32">
        <v>44770</v>
      </c>
      <c r="F51" s="8" t="s">
        <v>250</v>
      </c>
      <c r="G51" s="8"/>
      <c r="H51" s="25" t="s">
        <v>213</v>
      </c>
      <c r="I51" s="14" t="s">
        <v>249</v>
      </c>
      <c r="J51" s="8"/>
      <c r="K51" s="8" t="s">
        <v>251</v>
      </c>
      <c r="L51" s="8">
        <v>1</v>
      </c>
      <c r="M51" s="8" t="s">
        <v>251</v>
      </c>
      <c r="N51" s="33">
        <v>2000</v>
      </c>
      <c r="O51" s="33"/>
      <c r="P51" s="33">
        <f t="shared" si="5"/>
        <v>440</v>
      </c>
      <c r="Q51" s="33">
        <f>N51+P51</f>
        <v>2440</v>
      </c>
      <c r="R51" s="33">
        <v>2000</v>
      </c>
      <c r="S51" s="49">
        <v>44770</v>
      </c>
      <c r="T51" s="46"/>
    </row>
    <row r="52" spans="1:20" s="6" customFormat="1" x14ac:dyDescent="0.3">
      <c r="A52" s="17" t="s">
        <v>253</v>
      </c>
      <c r="B52" s="17" t="s">
        <v>254</v>
      </c>
      <c r="C52" s="34" t="s">
        <v>14</v>
      </c>
      <c r="D52" s="16" t="s">
        <v>129</v>
      </c>
      <c r="E52" s="32">
        <v>44770</v>
      </c>
      <c r="F52" s="8" t="s">
        <v>255</v>
      </c>
      <c r="G52" s="8"/>
      <c r="H52" s="25" t="s">
        <v>212</v>
      </c>
      <c r="I52" s="14" t="s">
        <v>252</v>
      </c>
      <c r="J52" s="8">
        <v>1</v>
      </c>
      <c r="K52" s="8" t="s">
        <v>256</v>
      </c>
      <c r="L52" s="8">
        <v>1</v>
      </c>
      <c r="M52" s="8" t="s">
        <v>256</v>
      </c>
      <c r="N52" s="33">
        <v>852.4</v>
      </c>
      <c r="O52" s="33"/>
      <c r="P52" s="33">
        <f t="shared" si="5"/>
        <v>187.52799999999999</v>
      </c>
      <c r="Q52" s="33">
        <f t="shared" ref="Q52:Q55" si="6">N52+P52</f>
        <v>1039.9279999999999</v>
      </c>
      <c r="R52" s="33">
        <v>845</v>
      </c>
      <c r="S52" s="49">
        <v>44813</v>
      </c>
      <c r="T52" s="46"/>
    </row>
    <row r="53" spans="1:20" s="6" customFormat="1" ht="28.8" x14ac:dyDescent="0.3">
      <c r="A53" s="17" t="s">
        <v>257</v>
      </c>
      <c r="B53" s="17" t="s">
        <v>260</v>
      </c>
      <c r="C53" s="34" t="s">
        <v>14</v>
      </c>
      <c r="D53" s="16" t="s">
        <v>129</v>
      </c>
      <c r="E53" s="32">
        <v>44816</v>
      </c>
      <c r="F53" s="8" t="s">
        <v>261</v>
      </c>
      <c r="G53" s="8"/>
      <c r="H53" s="25" t="s">
        <v>209</v>
      </c>
      <c r="I53" s="14" t="s">
        <v>428</v>
      </c>
      <c r="J53" s="14">
        <v>3</v>
      </c>
      <c r="K53" s="14" t="s">
        <v>258</v>
      </c>
      <c r="L53" s="8">
        <v>3</v>
      </c>
      <c r="M53" s="8" t="s">
        <v>259</v>
      </c>
      <c r="N53" s="33">
        <v>1125</v>
      </c>
      <c r="O53" s="33"/>
      <c r="P53" s="33">
        <f t="shared" si="5"/>
        <v>247.5</v>
      </c>
      <c r="Q53" s="33">
        <f t="shared" si="6"/>
        <v>1372.5</v>
      </c>
      <c r="R53" s="33">
        <v>1125</v>
      </c>
      <c r="S53" s="49">
        <v>44865</v>
      </c>
      <c r="T53" s="46"/>
    </row>
    <row r="54" spans="1:20" s="6" customFormat="1" x14ac:dyDescent="0.3">
      <c r="A54" s="17"/>
      <c r="B54" s="17" t="s">
        <v>262</v>
      </c>
      <c r="C54" s="34" t="s">
        <v>14</v>
      </c>
      <c r="D54" s="16" t="s">
        <v>129</v>
      </c>
      <c r="E54" s="32">
        <v>44820</v>
      </c>
      <c r="F54" s="8" t="s">
        <v>119</v>
      </c>
      <c r="G54" s="8"/>
      <c r="H54" s="25" t="s">
        <v>215</v>
      </c>
      <c r="I54" s="14" t="s">
        <v>264</v>
      </c>
      <c r="J54" s="8">
        <v>1</v>
      </c>
      <c r="K54" s="8" t="s">
        <v>11</v>
      </c>
      <c r="L54" s="8">
        <v>1</v>
      </c>
      <c r="M54" s="8" t="s">
        <v>11</v>
      </c>
      <c r="N54" s="33">
        <v>6200</v>
      </c>
      <c r="O54" s="33"/>
      <c r="P54" s="33">
        <f t="shared" si="5"/>
        <v>1364</v>
      </c>
      <c r="Q54" s="33">
        <f t="shared" si="6"/>
        <v>7564</v>
      </c>
      <c r="R54" s="33"/>
      <c r="S54" s="8"/>
      <c r="T54" s="53"/>
    </row>
    <row r="55" spans="1:20" s="6" customFormat="1" x14ac:dyDescent="0.3">
      <c r="A55" s="17" t="s">
        <v>263</v>
      </c>
      <c r="B55" s="17" t="s">
        <v>265</v>
      </c>
      <c r="C55" s="34" t="s">
        <v>14</v>
      </c>
      <c r="D55" s="16" t="s">
        <v>129</v>
      </c>
      <c r="E55" s="32">
        <v>44827</v>
      </c>
      <c r="F55" s="8" t="s">
        <v>266</v>
      </c>
      <c r="G55" s="8"/>
      <c r="H55" s="25"/>
      <c r="I55" s="14" t="s">
        <v>269</v>
      </c>
      <c r="J55" s="8">
        <v>1</v>
      </c>
      <c r="K55" s="14" t="s">
        <v>267</v>
      </c>
      <c r="L55" s="8">
        <v>1</v>
      </c>
      <c r="M55" s="14" t="s">
        <v>268</v>
      </c>
      <c r="N55" s="33">
        <v>3000</v>
      </c>
      <c r="O55" s="33"/>
      <c r="P55" s="33">
        <f t="shared" si="5"/>
        <v>660</v>
      </c>
      <c r="Q55" s="33">
        <f t="shared" si="6"/>
        <v>3660</v>
      </c>
      <c r="R55" s="33"/>
      <c r="S55" s="8"/>
      <c r="T55" s="46"/>
    </row>
    <row r="56" spans="1:20" s="6" customFormat="1" x14ac:dyDescent="0.3">
      <c r="A56" s="17" t="s">
        <v>270</v>
      </c>
      <c r="B56" s="17" t="s">
        <v>271</v>
      </c>
      <c r="C56" s="34" t="s">
        <v>14</v>
      </c>
      <c r="D56" s="16" t="s">
        <v>129</v>
      </c>
      <c r="E56" s="32">
        <v>44832</v>
      </c>
      <c r="F56" s="8" t="s">
        <v>272</v>
      </c>
      <c r="G56" s="8"/>
      <c r="H56" s="25" t="s">
        <v>212</v>
      </c>
      <c r="I56" s="14" t="s">
        <v>427</v>
      </c>
      <c r="J56" s="8">
        <v>1</v>
      </c>
      <c r="K56" s="8" t="s">
        <v>273</v>
      </c>
      <c r="L56" s="8">
        <v>1</v>
      </c>
      <c r="M56" s="8" t="s">
        <v>273</v>
      </c>
      <c r="N56" s="33">
        <f>Q56/122%</f>
        <v>4547.0163934426228</v>
      </c>
      <c r="P56" s="33">
        <f>Q56-N56</f>
        <v>1000.3436065573769</v>
      </c>
      <c r="Q56" s="33">
        <v>5547.36</v>
      </c>
      <c r="R56" s="33">
        <v>1516.57</v>
      </c>
      <c r="S56" s="49">
        <v>44895</v>
      </c>
      <c r="T56" s="46"/>
    </row>
    <row r="57" spans="1:20" s="6" customFormat="1" ht="43.2" x14ac:dyDescent="0.3">
      <c r="A57" s="17" t="s">
        <v>274</v>
      </c>
      <c r="B57" s="17" t="s">
        <v>274</v>
      </c>
      <c r="C57" s="34" t="s">
        <v>14</v>
      </c>
      <c r="D57" s="16" t="s">
        <v>129</v>
      </c>
      <c r="E57" s="32">
        <v>44833</v>
      </c>
      <c r="F57" s="8" t="s">
        <v>275</v>
      </c>
      <c r="G57" s="8"/>
      <c r="H57" s="25" t="s">
        <v>215</v>
      </c>
      <c r="I57" s="14" t="s">
        <v>415</v>
      </c>
      <c r="J57" s="8">
        <v>1</v>
      </c>
      <c r="K57" s="8" t="s">
        <v>276</v>
      </c>
      <c r="L57" s="8">
        <v>1</v>
      </c>
      <c r="M57" s="8" t="s">
        <v>400</v>
      </c>
      <c r="N57" s="33">
        <f>Q57/122%</f>
        <v>733</v>
      </c>
      <c r="O57" s="33"/>
      <c r="P57" s="33">
        <f>Q57-N57</f>
        <v>161.26</v>
      </c>
      <c r="Q57" s="33">
        <v>894.26</v>
      </c>
      <c r="R57" s="33">
        <v>722.23</v>
      </c>
      <c r="S57" s="49">
        <v>44865</v>
      </c>
      <c r="T57" s="46"/>
    </row>
    <row r="58" spans="1:20" s="6" customFormat="1" x14ac:dyDescent="0.3">
      <c r="A58" s="17" t="s">
        <v>279</v>
      </c>
      <c r="B58" s="17" t="s">
        <v>280</v>
      </c>
      <c r="C58" s="34" t="s">
        <v>14</v>
      </c>
      <c r="D58" s="16" t="s">
        <v>129</v>
      </c>
      <c r="E58" s="32"/>
      <c r="F58" s="8"/>
      <c r="G58" s="8"/>
      <c r="H58" s="25" t="s">
        <v>210</v>
      </c>
      <c r="I58" s="14" t="s">
        <v>277</v>
      </c>
      <c r="J58" s="8">
        <v>1</v>
      </c>
      <c r="K58" s="8"/>
      <c r="L58" s="8">
        <v>1</v>
      </c>
      <c r="M58" s="8" t="s">
        <v>278</v>
      </c>
      <c r="N58" s="33">
        <f>Q58/122%</f>
        <v>550</v>
      </c>
      <c r="O58" s="33"/>
      <c r="P58" s="33">
        <f>Q58-N58</f>
        <v>121</v>
      </c>
      <c r="Q58" s="33">
        <v>671</v>
      </c>
      <c r="R58" s="33"/>
      <c r="S58" s="8"/>
      <c r="T58" s="46"/>
    </row>
    <row r="59" spans="1:20" s="6" customFormat="1" x14ac:dyDescent="0.3">
      <c r="A59" s="17" t="s">
        <v>281</v>
      </c>
      <c r="B59" s="17"/>
      <c r="C59" s="34" t="s">
        <v>14</v>
      </c>
      <c r="D59" s="16" t="s">
        <v>129</v>
      </c>
      <c r="E59" s="32"/>
      <c r="F59" s="8"/>
      <c r="G59" s="8"/>
      <c r="H59" s="25" t="s">
        <v>215</v>
      </c>
      <c r="I59" s="8"/>
      <c r="J59" s="8"/>
      <c r="K59" s="8"/>
      <c r="L59" s="8"/>
      <c r="M59" s="8"/>
      <c r="N59" s="33">
        <f t="shared" ref="N59:N60" si="7">Q59/122%</f>
        <v>0</v>
      </c>
      <c r="O59" s="33"/>
      <c r="P59" s="33">
        <f t="shared" ref="P59:P60" si="8">Q59-N59</f>
        <v>0</v>
      </c>
      <c r="Q59" s="33"/>
      <c r="R59" s="33"/>
      <c r="S59" s="8"/>
      <c r="T59" s="46"/>
    </row>
    <row r="60" spans="1:20" s="6" customFormat="1" ht="43.2" x14ac:dyDescent="0.3">
      <c r="A60" s="17"/>
      <c r="B60" s="17" t="s">
        <v>282</v>
      </c>
      <c r="C60" s="34" t="s">
        <v>16</v>
      </c>
      <c r="D60" s="16" t="s">
        <v>128</v>
      </c>
      <c r="E60" s="32">
        <v>44847</v>
      </c>
      <c r="F60" s="8" t="s">
        <v>234</v>
      </c>
      <c r="G60" s="8"/>
      <c r="H60" s="25" t="s">
        <v>213</v>
      </c>
      <c r="I60" s="14" t="s">
        <v>426</v>
      </c>
      <c r="J60" s="8">
        <v>1</v>
      </c>
      <c r="K60" s="8" t="s">
        <v>283</v>
      </c>
      <c r="L60" s="8">
        <v>1</v>
      </c>
      <c r="M60" s="8" t="s">
        <v>416</v>
      </c>
      <c r="N60" s="33">
        <f t="shared" si="7"/>
        <v>13500</v>
      </c>
      <c r="O60" s="33"/>
      <c r="P60" s="33">
        <f t="shared" si="8"/>
        <v>2970</v>
      </c>
      <c r="Q60" s="33">
        <v>16470</v>
      </c>
      <c r="R60" s="54"/>
      <c r="S60" s="8"/>
      <c r="T60" s="46"/>
    </row>
    <row r="61" spans="1:20" s="6" customFormat="1" ht="53.25" customHeight="1" x14ac:dyDescent="0.3">
      <c r="A61" s="47" t="s">
        <v>325</v>
      </c>
      <c r="B61" s="17" t="s">
        <v>285</v>
      </c>
      <c r="C61" s="34" t="s">
        <v>14</v>
      </c>
      <c r="D61" s="16" t="s">
        <v>128</v>
      </c>
      <c r="E61" s="32">
        <v>44848</v>
      </c>
      <c r="F61" s="8" t="s">
        <v>234</v>
      </c>
      <c r="G61" s="8"/>
      <c r="H61" s="25" t="s">
        <v>209</v>
      </c>
      <c r="I61" s="14" t="s">
        <v>284</v>
      </c>
      <c r="J61" s="8">
        <v>3</v>
      </c>
      <c r="K61" s="14" t="s">
        <v>286</v>
      </c>
      <c r="L61" s="8">
        <v>3</v>
      </c>
      <c r="M61" s="8" t="s">
        <v>287</v>
      </c>
      <c r="N61" s="33">
        <v>31500</v>
      </c>
      <c r="O61" s="33">
        <f>N61*4%</f>
        <v>1260</v>
      </c>
      <c r="P61" s="33">
        <f>(N61+O61)*22%</f>
        <v>7207.2</v>
      </c>
      <c r="Q61" s="33">
        <f>N61+O61+P61</f>
        <v>39967.199999999997</v>
      </c>
      <c r="R61" s="33"/>
      <c r="S61" s="8"/>
      <c r="T61" s="46"/>
    </row>
    <row r="62" spans="1:20" s="6" customFormat="1" x14ac:dyDescent="0.3">
      <c r="A62" s="17" t="s">
        <v>288</v>
      </c>
      <c r="B62" s="17" t="s">
        <v>289</v>
      </c>
      <c r="C62" s="34" t="s">
        <v>14</v>
      </c>
      <c r="D62" s="16" t="s">
        <v>129</v>
      </c>
      <c r="E62" s="32">
        <v>44848</v>
      </c>
      <c r="F62" s="8" t="s">
        <v>290</v>
      </c>
      <c r="G62" s="8"/>
      <c r="H62" s="25" t="s">
        <v>216</v>
      </c>
      <c r="I62" s="14" t="s">
        <v>425</v>
      </c>
      <c r="J62" s="8">
        <v>1</v>
      </c>
      <c r="K62" s="8" t="s">
        <v>291</v>
      </c>
      <c r="L62" s="8">
        <v>1</v>
      </c>
      <c r="M62" s="8" t="s">
        <v>291</v>
      </c>
      <c r="N62" s="33">
        <f>Q62/122%</f>
        <v>27000</v>
      </c>
      <c r="O62" s="33"/>
      <c r="P62" s="33">
        <f>Q62-N62</f>
        <v>5940</v>
      </c>
      <c r="Q62" s="33">
        <v>32940</v>
      </c>
      <c r="R62" s="33"/>
      <c r="S62" s="8"/>
      <c r="T62" s="46"/>
    </row>
    <row r="63" spans="1:20" s="6" customFormat="1" ht="43.2" x14ac:dyDescent="0.3">
      <c r="A63" s="17" t="s">
        <v>294</v>
      </c>
      <c r="B63" s="17" t="s">
        <v>295</v>
      </c>
      <c r="C63" s="34" t="s">
        <v>14</v>
      </c>
      <c r="D63" s="16" t="s">
        <v>129</v>
      </c>
      <c r="E63" s="32"/>
      <c r="F63" s="8" t="s">
        <v>293</v>
      </c>
      <c r="G63" s="8"/>
      <c r="H63" s="25" t="s">
        <v>209</v>
      </c>
      <c r="I63" s="14" t="s">
        <v>401</v>
      </c>
      <c r="J63" s="8">
        <v>1</v>
      </c>
      <c r="K63" s="8" t="s">
        <v>292</v>
      </c>
      <c r="L63" s="8">
        <v>1</v>
      </c>
      <c r="M63" s="8" t="s">
        <v>259</v>
      </c>
      <c r="N63" s="33">
        <f>Q63/122%</f>
        <v>1000</v>
      </c>
      <c r="O63" s="33"/>
      <c r="P63" s="33">
        <f>Q63-N63</f>
        <v>220</v>
      </c>
      <c r="Q63" s="33">
        <v>1220</v>
      </c>
      <c r="R63" s="33">
        <v>500</v>
      </c>
      <c r="S63" s="49">
        <v>44895</v>
      </c>
      <c r="T63" s="46"/>
    </row>
    <row r="64" spans="1:20" s="6" customFormat="1" ht="259.2" x14ac:dyDescent="0.3">
      <c r="A64" s="17"/>
      <c r="B64" s="17" t="s">
        <v>296</v>
      </c>
      <c r="C64" s="34" t="s">
        <v>14</v>
      </c>
      <c r="D64" s="16" t="s">
        <v>128</v>
      </c>
      <c r="E64" s="32">
        <v>44859</v>
      </c>
      <c r="F64" s="8" t="s">
        <v>234</v>
      </c>
      <c r="G64" s="8"/>
      <c r="H64" s="25" t="s">
        <v>215</v>
      </c>
      <c r="I64" s="14" t="s">
        <v>417</v>
      </c>
      <c r="J64" s="8"/>
      <c r="K64" s="14" t="s">
        <v>298</v>
      </c>
      <c r="L64" s="8">
        <v>19</v>
      </c>
      <c r="M64" s="14" t="s">
        <v>298</v>
      </c>
      <c r="N64" s="33"/>
      <c r="O64" s="33"/>
      <c r="P64" s="33"/>
      <c r="Q64" s="33">
        <v>11985</v>
      </c>
      <c r="R64" s="33">
        <f>1500+400+400+400+400</f>
        <v>3100</v>
      </c>
      <c r="S64" s="49">
        <v>44918</v>
      </c>
      <c r="T64" s="46"/>
    </row>
    <row r="65" spans="1:20" s="6" customFormat="1" ht="43.2" x14ac:dyDescent="0.3">
      <c r="A65" s="17" t="s">
        <v>297</v>
      </c>
      <c r="B65" s="17" t="s">
        <v>299</v>
      </c>
      <c r="C65" s="34" t="s">
        <v>14</v>
      </c>
      <c r="D65" s="16" t="s">
        <v>129</v>
      </c>
      <c r="E65" s="32">
        <v>44859</v>
      </c>
      <c r="F65" s="8" t="s">
        <v>300</v>
      </c>
      <c r="G65" s="8"/>
      <c r="H65" s="25" t="s">
        <v>212</v>
      </c>
      <c r="I65" s="48" t="s">
        <v>424</v>
      </c>
      <c r="J65" s="8">
        <v>1</v>
      </c>
      <c r="K65" s="14" t="s">
        <v>301</v>
      </c>
      <c r="L65" s="8">
        <v>1</v>
      </c>
      <c r="M65" s="14" t="s">
        <v>301</v>
      </c>
      <c r="N65" s="33">
        <f>(Q65/122%)/104%</f>
        <v>15000</v>
      </c>
      <c r="O65" s="33">
        <f>N65*4%</f>
        <v>600</v>
      </c>
      <c r="P65" s="33">
        <f>(O65+N65)*22%</f>
        <v>3432</v>
      </c>
      <c r="Q65" s="33">
        <v>19032</v>
      </c>
      <c r="R65" s="33"/>
      <c r="S65" s="8"/>
      <c r="T65" s="46"/>
    </row>
    <row r="66" spans="1:20" s="6" customFormat="1" ht="28.8" x14ac:dyDescent="0.3">
      <c r="A66" s="17" t="s">
        <v>302</v>
      </c>
      <c r="B66" s="17" t="s">
        <v>303</v>
      </c>
      <c r="C66" s="34" t="s">
        <v>14</v>
      </c>
      <c r="D66" s="16" t="s">
        <v>129</v>
      </c>
      <c r="E66" s="32">
        <v>44859</v>
      </c>
      <c r="F66" s="8" t="s">
        <v>304</v>
      </c>
      <c r="G66" s="8"/>
      <c r="H66" s="25" t="s">
        <v>211</v>
      </c>
      <c r="I66" s="14" t="s">
        <v>305</v>
      </c>
      <c r="J66" s="8">
        <v>3</v>
      </c>
      <c r="K66" s="14" t="s">
        <v>306</v>
      </c>
      <c r="L66" s="8">
        <v>3</v>
      </c>
      <c r="M66" s="14" t="s">
        <v>402</v>
      </c>
      <c r="N66" s="33">
        <f>Q66/122%</f>
        <v>8400</v>
      </c>
      <c r="O66" s="33"/>
      <c r="P66" s="33">
        <f>N66*22%</f>
        <v>1848</v>
      </c>
      <c r="Q66" s="33">
        <v>10248</v>
      </c>
      <c r="R66" s="33"/>
      <c r="S66" s="8"/>
      <c r="T66" s="46"/>
    </row>
    <row r="67" spans="1:20" s="6" customFormat="1" ht="28.8" x14ac:dyDescent="0.3">
      <c r="B67" s="17" t="s">
        <v>308</v>
      </c>
      <c r="C67" s="34" t="s">
        <v>14</v>
      </c>
      <c r="D67" s="16" t="s">
        <v>128</v>
      </c>
      <c r="E67" s="32">
        <v>44862</v>
      </c>
      <c r="F67" s="49"/>
      <c r="G67" s="8"/>
      <c r="H67" s="25" t="s">
        <v>213</v>
      </c>
      <c r="I67" s="14" t="s">
        <v>307</v>
      </c>
      <c r="J67" s="8"/>
      <c r="K67" s="8"/>
      <c r="L67" s="8"/>
      <c r="M67" s="8" t="s">
        <v>403</v>
      </c>
      <c r="N67" s="33">
        <f>(Q67/122%)/104%</f>
        <v>2000</v>
      </c>
      <c r="O67" s="33">
        <f>N67*4%</f>
        <v>80</v>
      </c>
      <c r="P67" s="33">
        <f>(N67+O67)*22%</f>
        <v>457.6</v>
      </c>
      <c r="Q67" s="33">
        <v>2537.6</v>
      </c>
      <c r="R67" s="33"/>
      <c r="S67" s="8"/>
      <c r="T67" s="46"/>
    </row>
    <row r="68" spans="1:20" s="6" customFormat="1" ht="115.2" x14ac:dyDescent="0.3">
      <c r="A68" s="17" t="s">
        <v>314</v>
      </c>
      <c r="B68" s="17" t="s">
        <v>309</v>
      </c>
      <c r="C68" s="34" t="s">
        <v>14</v>
      </c>
      <c r="D68" s="16" t="s">
        <v>129</v>
      </c>
      <c r="E68" s="32">
        <v>44867</v>
      </c>
      <c r="F68" s="8" t="s">
        <v>310</v>
      </c>
      <c r="G68" s="8"/>
      <c r="H68" s="25" t="s">
        <v>210</v>
      </c>
      <c r="I68" s="14" t="s">
        <v>311</v>
      </c>
      <c r="J68" s="8">
        <v>6</v>
      </c>
      <c r="K68" s="14" t="s">
        <v>312</v>
      </c>
      <c r="L68" s="8">
        <v>1</v>
      </c>
      <c r="M68" s="8" t="s">
        <v>313</v>
      </c>
      <c r="N68" s="33">
        <v>18469.150000000001</v>
      </c>
      <c r="O68" s="33"/>
      <c r="P68" s="33">
        <f>N68*22%</f>
        <v>4063.2130000000002</v>
      </c>
      <c r="Q68" s="33">
        <f>N68+P68</f>
        <v>22532.363000000001</v>
      </c>
      <c r="R68" s="33"/>
      <c r="S68" s="8"/>
      <c r="T68" s="46"/>
    </row>
    <row r="69" spans="1:20" s="6" customFormat="1" ht="28.8" x14ac:dyDescent="0.3">
      <c r="A69" s="17" t="s">
        <v>315</v>
      </c>
      <c r="B69" s="17" t="s">
        <v>316</v>
      </c>
      <c r="C69" s="34" t="s">
        <v>14</v>
      </c>
      <c r="D69" s="16" t="s">
        <v>129</v>
      </c>
      <c r="E69" s="32">
        <v>44869</v>
      </c>
      <c r="F69" s="8" t="s">
        <v>317</v>
      </c>
      <c r="G69" s="8"/>
      <c r="H69" s="25" t="s">
        <v>215</v>
      </c>
      <c r="I69" s="14" t="s">
        <v>423</v>
      </c>
      <c r="J69" s="8">
        <v>1</v>
      </c>
      <c r="K69" s="14" t="s">
        <v>318</v>
      </c>
      <c r="L69" s="8">
        <v>1</v>
      </c>
      <c r="M69" s="8" t="s">
        <v>318</v>
      </c>
      <c r="N69" s="33">
        <v>4620</v>
      </c>
      <c r="O69" s="33"/>
      <c r="P69" s="33">
        <f>N69*22%</f>
        <v>1016.4</v>
      </c>
      <c r="Q69" s="33">
        <f>N69+P69</f>
        <v>5636.4</v>
      </c>
      <c r="R69" s="33">
        <f>420+420+420+420</f>
        <v>1680</v>
      </c>
      <c r="S69" s="49">
        <v>44918</v>
      </c>
      <c r="T69" s="46"/>
    </row>
    <row r="70" spans="1:20" s="6" customFormat="1" ht="28.8" x14ac:dyDescent="0.3">
      <c r="A70" s="17" t="s">
        <v>320</v>
      </c>
      <c r="B70" s="17" t="s">
        <v>321</v>
      </c>
      <c r="C70" s="34" t="s">
        <v>14</v>
      </c>
      <c r="D70" s="16" t="s">
        <v>129</v>
      </c>
      <c r="E70" s="32">
        <v>44872</v>
      </c>
      <c r="F70" s="14" t="s">
        <v>322</v>
      </c>
      <c r="G70" s="8"/>
      <c r="H70" s="25"/>
      <c r="I70" s="14" t="s">
        <v>422</v>
      </c>
      <c r="J70" s="8">
        <v>1</v>
      </c>
      <c r="K70" s="14" t="s">
        <v>319</v>
      </c>
      <c r="L70" s="8">
        <v>1</v>
      </c>
      <c r="M70" s="8" t="s">
        <v>318</v>
      </c>
      <c r="N70" s="33">
        <v>6573</v>
      </c>
      <c r="O70" s="33"/>
      <c r="P70" s="33">
        <f>N70*22%</f>
        <v>1446.06</v>
      </c>
      <c r="Q70" s="33">
        <f t="shared" ref="Q70" si="9">N70+P70</f>
        <v>8019.0599999999995</v>
      </c>
      <c r="R70" s="33">
        <f>513+945</f>
        <v>1458</v>
      </c>
      <c r="S70" s="49">
        <v>44918</v>
      </c>
      <c r="T70" s="46"/>
    </row>
    <row r="71" spans="1:20" s="6" customFormat="1" ht="57.6" x14ac:dyDescent="0.3">
      <c r="B71" s="17" t="s">
        <v>323</v>
      </c>
      <c r="C71" s="34" t="s">
        <v>14</v>
      </c>
      <c r="D71" s="16" t="s">
        <v>129</v>
      </c>
      <c r="E71" s="32">
        <v>44879</v>
      </c>
      <c r="F71" s="8"/>
      <c r="G71" s="8"/>
      <c r="H71" s="25" t="s">
        <v>214</v>
      </c>
      <c r="I71" s="14" t="s">
        <v>421</v>
      </c>
      <c r="J71" s="8">
        <v>1</v>
      </c>
      <c r="K71" s="8" t="s">
        <v>324</v>
      </c>
      <c r="L71" s="8">
        <v>1</v>
      </c>
      <c r="M71" s="8" t="s">
        <v>324</v>
      </c>
      <c r="N71" s="33">
        <v>35000</v>
      </c>
      <c r="O71" s="33">
        <f>N71*5%</f>
        <v>1750</v>
      </c>
      <c r="P71" s="33">
        <f>(N71+O71)*22%</f>
        <v>8085</v>
      </c>
      <c r="Q71" s="33">
        <f>N71+O71+P71</f>
        <v>44835</v>
      </c>
      <c r="R71" s="33"/>
      <c r="S71" s="8"/>
      <c r="T71" s="46"/>
    </row>
    <row r="72" spans="1:20" s="6" customFormat="1" ht="43.2" x14ac:dyDescent="0.3">
      <c r="A72" s="17" t="s">
        <v>327</v>
      </c>
      <c r="B72" s="17" t="s">
        <v>328</v>
      </c>
      <c r="C72" s="34" t="s">
        <v>14</v>
      </c>
      <c r="D72" s="16" t="s">
        <v>129</v>
      </c>
      <c r="E72" s="32">
        <v>44880</v>
      </c>
      <c r="F72" s="14" t="s">
        <v>326</v>
      </c>
      <c r="G72" s="8"/>
      <c r="H72" s="25" t="s">
        <v>215</v>
      </c>
      <c r="I72" s="14" t="s">
        <v>420</v>
      </c>
      <c r="J72" s="8">
        <v>3</v>
      </c>
      <c r="K72" s="14" t="s">
        <v>329</v>
      </c>
      <c r="L72" s="8">
        <v>3</v>
      </c>
      <c r="M72" s="8" t="s">
        <v>404</v>
      </c>
      <c r="N72" s="33">
        <f>Q72/122%</f>
        <v>5460</v>
      </c>
      <c r="O72" s="33"/>
      <c r="P72" s="33">
        <f>Q72-N72</f>
        <v>1201.1999999999998</v>
      </c>
      <c r="Q72" s="33">
        <v>6661.2</v>
      </c>
      <c r="R72" s="33"/>
      <c r="S72" s="8"/>
      <c r="T72" s="46"/>
    </row>
    <row r="73" spans="1:20" s="6" customFormat="1" ht="43.2" x14ac:dyDescent="0.3">
      <c r="A73" s="17" t="s">
        <v>330</v>
      </c>
      <c r="B73" s="17" t="s">
        <v>331</v>
      </c>
      <c r="C73" s="34" t="s">
        <v>14</v>
      </c>
      <c r="D73" s="16" t="s">
        <v>129</v>
      </c>
      <c r="E73" s="32">
        <v>44881</v>
      </c>
      <c r="F73" s="8" t="s">
        <v>332</v>
      </c>
      <c r="G73" s="8"/>
      <c r="H73" s="25" t="s">
        <v>211</v>
      </c>
      <c r="I73" s="14" t="s">
        <v>419</v>
      </c>
      <c r="J73" s="8">
        <v>1</v>
      </c>
      <c r="K73" s="8" t="s">
        <v>333</v>
      </c>
      <c r="L73" s="8">
        <v>1</v>
      </c>
      <c r="M73" s="8" t="s">
        <v>333</v>
      </c>
      <c r="N73" s="33">
        <v>2000</v>
      </c>
      <c r="O73" s="33">
        <f>N73*4%</f>
        <v>80</v>
      </c>
      <c r="P73" s="33">
        <f t="shared" ref="P73:P79" si="10">(N73+O73)*22%</f>
        <v>457.6</v>
      </c>
      <c r="Q73" s="33">
        <f>N73+O73+P73</f>
        <v>2537.6</v>
      </c>
      <c r="R73" s="33"/>
      <c r="S73" s="8"/>
      <c r="T73" s="46"/>
    </row>
    <row r="74" spans="1:20" s="6" customFormat="1" ht="28.8" x14ac:dyDescent="0.3">
      <c r="A74" s="17" t="s">
        <v>334</v>
      </c>
      <c r="B74" s="17" t="s">
        <v>335</v>
      </c>
      <c r="C74" s="34" t="s">
        <v>14</v>
      </c>
      <c r="D74" s="16" t="s">
        <v>129</v>
      </c>
      <c r="E74" s="32">
        <v>44881</v>
      </c>
      <c r="F74" s="8" t="s">
        <v>336</v>
      </c>
      <c r="G74" s="8"/>
      <c r="H74" s="25" t="s">
        <v>211</v>
      </c>
      <c r="I74" s="14" t="s">
        <v>341</v>
      </c>
      <c r="J74" s="8">
        <v>3</v>
      </c>
      <c r="K74" s="14" t="s">
        <v>337</v>
      </c>
      <c r="L74" s="8">
        <v>3</v>
      </c>
      <c r="M74" s="8" t="s">
        <v>405</v>
      </c>
      <c r="N74" s="33">
        <v>12400</v>
      </c>
      <c r="O74" s="33"/>
      <c r="P74" s="33">
        <f t="shared" si="10"/>
        <v>2728</v>
      </c>
      <c r="Q74" s="33">
        <f>N74+P74</f>
        <v>15128</v>
      </c>
      <c r="R74" s="33"/>
      <c r="S74" s="8"/>
      <c r="T74" s="46"/>
    </row>
    <row r="75" spans="1:20" s="6" customFormat="1" ht="28.8" x14ac:dyDescent="0.3">
      <c r="A75" s="17" t="s">
        <v>281</v>
      </c>
      <c r="B75" s="17" t="s">
        <v>338</v>
      </c>
      <c r="C75" s="34" t="s">
        <v>14</v>
      </c>
      <c r="D75" s="16" t="s">
        <v>129</v>
      </c>
      <c r="E75" s="32">
        <v>44881</v>
      </c>
      <c r="F75" s="8" t="s">
        <v>340</v>
      </c>
      <c r="G75" s="8"/>
      <c r="H75" s="25" t="s">
        <v>213</v>
      </c>
      <c r="I75" s="14" t="s">
        <v>418</v>
      </c>
      <c r="J75" s="8" t="s">
        <v>342</v>
      </c>
      <c r="K75" s="14" t="s">
        <v>343</v>
      </c>
      <c r="L75" s="8">
        <v>1</v>
      </c>
      <c r="M75" s="8" t="s">
        <v>343</v>
      </c>
      <c r="N75" s="33">
        <v>31500</v>
      </c>
      <c r="O75" s="33"/>
      <c r="P75" s="33">
        <f t="shared" si="10"/>
        <v>6930</v>
      </c>
      <c r="Q75" s="33">
        <f>N75+P75</f>
        <v>38430</v>
      </c>
      <c r="R75" s="33"/>
      <c r="S75" s="8"/>
      <c r="T75" s="46"/>
    </row>
    <row r="76" spans="1:20" s="6" customFormat="1" ht="43.2" x14ac:dyDescent="0.3">
      <c r="A76" s="17"/>
      <c r="B76" s="17" t="s">
        <v>339</v>
      </c>
      <c r="C76" s="34" t="s">
        <v>14</v>
      </c>
      <c r="D76" s="16" t="s">
        <v>128</v>
      </c>
      <c r="E76" s="32">
        <v>44888</v>
      </c>
      <c r="F76" s="8" t="s">
        <v>234</v>
      </c>
      <c r="G76" s="8"/>
      <c r="H76" s="25" t="s">
        <v>216</v>
      </c>
      <c r="I76" s="14" t="s">
        <v>408</v>
      </c>
      <c r="J76" s="8">
        <v>1</v>
      </c>
      <c r="K76" s="8" t="s">
        <v>344</v>
      </c>
      <c r="L76" s="8">
        <v>1</v>
      </c>
      <c r="M76" s="8" t="s">
        <v>344</v>
      </c>
      <c r="N76" s="33">
        <v>650</v>
      </c>
      <c r="O76" s="33"/>
      <c r="P76" s="33">
        <f t="shared" si="10"/>
        <v>143</v>
      </c>
      <c r="Q76" s="33">
        <f>N76+P76</f>
        <v>793</v>
      </c>
      <c r="R76" s="33"/>
      <c r="S76" s="8"/>
      <c r="T76" s="46"/>
    </row>
    <row r="77" spans="1:20" s="6" customFormat="1" ht="43.2" x14ac:dyDescent="0.3">
      <c r="A77" s="17"/>
      <c r="B77" s="17" t="s">
        <v>339</v>
      </c>
      <c r="C77" s="34" t="s">
        <v>14</v>
      </c>
      <c r="D77" s="16" t="s">
        <v>128</v>
      </c>
      <c r="E77" s="32">
        <v>44888</v>
      </c>
      <c r="F77" s="8" t="s">
        <v>234</v>
      </c>
      <c r="G77" s="8"/>
      <c r="H77" s="25" t="s">
        <v>216</v>
      </c>
      <c r="I77" s="14" t="s">
        <v>409</v>
      </c>
      <c r="J77" s="8">
        <v>1</v>
      </c>
      <c r="K77" s="8" t="s">
        <v>345</v>
      </c>
      <c r="L77" s="8">
        <v>1</v>
      </c>
      <c r="M77" s="8" t="s">
        <v>344</v>
      </c>
      <c r="N77" s="33">
        <v>650</v>
      </c>
      <c r="O77" s="33"/>
      <c r="P77" s="33">
        <f t="shared" si="10"/>
        <v>143</v>
      </c>
      <c r="Q77" s="33">
        <f>N77+P77</f>
        <v>793</v>
      </c>
      <c r="R77" s="33"/>
      <c r="S77" s="8"/>
      <c r="T77" s="46"/>
    </row>
    <row r="78" spans="1:20" s="6" customFormat="1" ht="43.2" x14ac:dyDescent="0.3">
      <c r="A78" s="17" t="s">
        <v>346</v>
      </c>
      <c r="B78" s="17" t="s">
        <v>347</v>
      </c>
      <c r="C78" s="34" t="s">
        <v>14</v>
      </c>
      <c r="D78" s="16" t="s">
        <v>129</v>
      </c>
      <c r="E78" s="32">
        <v>44890</v>
      </c>
      <c r="F78" s="8" t="s">
        <v>348</v>
      </c>
      <c r="G78" s="8"/>
      <c r="H78" s="25" t="s">
        <v>214</v>
      </c>
      <c r="I78" s="14" t="s">
        <v>406</v>
      </c>
      <c r="J78" s="8">
        <v>4</v>
      </c>
      <c r="K78" s="14" t="s">
        <v>349</v>
      </c>
      <c r="L78" s="8">
        <v>2</v>
      </c>
      <c r="M78" s="8" t="s">
        <v>350</v>
      </c>
      <c r="N78" s="33">
        <f>Q78/122%</f>
        <v>1200</v>
      </c>
      <c r="O78" s="33"/>
      <c r="P78" s="33">
        <f t="shared" si="10"/>
        <v>264</v>
      </c>
      <c r="Q78" s="33">
        <v>1464</v>
      </c>
      <c r="R78" s="33"/>
      <c r="S78" s="8"/>
      <c r="T78" s="46"/>
    </row>
    <row r="79" spans="1:20" s="6" customFormat="1" ht="28.8" x14ac:dyDescent="0.3">
      <c r="A79" s="17" t="s">
        <v>351</v>
      </c>
      <c r="B79" s="17" t="s">
        <v>355</v>
      </c>
      <c r="C79" s="34" t="s">
        <v>14</v>
      </c>
      <c r="D79" s="16" t="s">
        <v>129</v>
      </c>
      <c r="E79" s="32">
        <v>44895</v>
      </c>
      <c r="F79" s="8" t="s">
        <v>352</v>
      </c>
      <c r="G79" s="8"/>
      <c r="H79" s="25" t="s">
        <v>211</v>
      </c>
      <c r="I79" s="14" t="s">
        <v>407</v>
      </c>
      <c r="J79" s="8">
        <v>3</v>
      </c>
      <c r="K79" s="14" t="s">
        <v>354</v>
      </c>
      <c r="L79" s="8">
        <v>3</v>
      </c>
      <c r="M79" s="8" t="s">
        <v>353</v>
      </c>
      <c r="N79" s="33">
        <f>Q79/122%</f>
        <v>8327.0081967213118</v>
      </c>
      <c r="O79" s="33"/>
      <c r="P79" s="33">
        <f t="shared" si="10"/>
        <v>1831.9418032786887</v>
      </c>
      <c r="Q79" s="33">
        <v>10158.950000000001</v>
      </c>
      <c r="R79" s="33"/>
      <c r="S79" s="8"/>
      <c r="T79" s="46"/>
    </row>
    <row r="80" spans="1:20" s="6" customFormat="1" ht="43.2" x14ac:dyDescent="0.3">
      <c r="A80" s="17"/>
      <c r="B80" s="17" t="s">
        <v>359</v>
      </c>
      <c r="C80" s="34" t="s">
        <v>14</v>
      </c>
      <c r="D80" s="16" t="s">
        <v>128</v>
      </c>
      <c r="E80" s="32">
        <v>44897</v>
      </c>
      <c r="F80" s="8"/>
      <c r="G80" s="8"/>
      <c r="H80" s="25" t="s">
        <v>211</v>
      </c>
      <c r="I80" s="14" t="s">
        <v>357</v>
      </c>
      <c r="J80" s="14">
        <v>3</v>
      </c>
      <c r="K80" s="14" t="s">
        <v>356</v>
      </c>
      <c r="L80" s="8">
        <v>3</v>
      </c>
      <c r="M80" s="8" t="s">
        <v>410</v>
      </c>
      <c r="N80" s="33">
        <v>1370</v>
      </c>
      <c r="O80" s="33"/>
      <c r="P80" s="33">
        <f>N80*22%</f>
        <v>301.39999999999998</v>
      </c>
      <c r="Q80" s="33">
        <f>N80+P80</f>
        <v>1671.4</v>
      </c>
      <c r="R80" s="33"/>
      <c r="S80" s="8"/>
      <c r="T80" s="46"/>
    </row>
    <row r="81" spans="1:20" s="6" customFormat="1" ht="28.8" x14ac:dyDescent="0.3">
      <c r="A81" s="17"/>
      <c r="B81" s="17" t="s">
        <v>360</v>
      </c>
      <c r="C81" s="34" t="s">
        <v>14</v>
      </c>
      <c r="D81" s="16" t="s">
        <v>128</v>
      </c>
      <c r="E81" s="32">
        <v>44909</v>
      </c>
      <c r="F81" s="8"/>
      <c r="G81" s="8"/>
      <c r="H81" s="25" t="s">
        <v>216</v>
      </c>
      <c r="I81" s="14" t="s">
        <v>358</v>
      </c>
      <c r="J81" s="8">
        <v>1</v>
      </c>
      <c r="K81" s="14" t="s">
        <v>361</v>
      </c>
      <c r="L81" s="8">
        <v>1</v>
      </c>
      <c r="M81" s="8" t="s">
        <v>361</v>
      </c>
      <c r="N81" s="33">
        <v>1000</v>
      </c>
      <c r="O81" s="33"/>
      <c r="P81" s="33">
        <f>N81*22%</f>
        <v>220</v>
      </c>
      <c r="Q81" s="33">
        <f>N81+P81</f>
        <v>1220</v>
      </c>
      <c r="R81" s="33">
        <v>1000</v>
      </c>
      <c r="S81" s="49">
        <v>44942</v>
      </c>
      <c r="T81" s="46"/>
    </row>
    <row r="82" spans="1:20" s="6" customFormat="1" x14ac:dyDescent="0.3">
      <c r="A82" s="50" t="s">
        <v>366</v>
      </c>
      <c r="B82" s="50" t="s">
        <v>373</v>
      </c>
      <c r="C82" s="34"/>
      <c r="D82" s="16"/>
      <c r="E82" s="32"/>
      <c r="F82" s="8"/>
      <c r="G82" s="8"/>
      <c r="H82" s="25"/>
      <c r="I82" s="14"/>
      <c r="J82" s="8"/>
      <c r="K82" s="14"/>
      <c r="L82" s="8"/>
      <c r="M82" s="8"/>
      <c r="N82" s="33"/>
      <c r="O82" s="33"/>
      <c r="P82" s="33"/>
      <c r="Q82" s="33"/>
      <c r="R82" s="33"/>
      <c r="S82" s="8"/>
      <c r="T82" s="46"/>
    </row>
    <row r="83" spans="1:20" s="6" customFormat="1" x14ac:dyDescent="0.3">
      <c r="A83" s="50" t="s">
        <v>367</v>
      </c>
      <c r="B83" s="50" t="s">
        <v>373</v>
      </c>
      <c r="C83" s="34"/>
      <c r="D83" s="16"/>
      <c r="E83" s="32"/>
      <c r="F83" s="8"/>
      <c r="G83" s="8"/>
      <c r="H83" s="25"/>
      <c r="I83" s="14"/>
      <c r="J83" s="8"/>
      <c r="K83" s="14"/>
      <c r="L83" s="8"/>
      <c r="M83" s="8"/>
      <c r="N83" s="33"/>
      <c r="O83" s="33"/>
      <c r="P83" s="33"/>
      <c r="Q83" s="33"/>
      <c r="R83" s="33"/>
      <c r="S83" s="8"/>
      <c r="T83" s="46"/>
    </row>
    <row r="84" spans="1:20" s="6" customFormat="1" x14ac:dyDescent="0.3">
      <c r="A84" s="50" t="s">
        <v>368</v>
      </c>
      <c r="B84" s="50" t="s">
        <v>373</v>
      </c>
      <c r="C84" s="34"/>
      <c r="D84" s="16"/>
      <c r="E84" s="32"/>
      <c r="F84" s="8"/>
      <c r="G84" s="8"/>
      <c r="H84" s="25"/>
      <c r="I84" s="14"/>
      <c r="J84" s="8"/>
      <c r="K84" s="14"/>
      <c r="L84" s="8"/>
      <c r="M84" s="8"/>
      <c r="N84" s="33"/>
      <c r="O84" s="33"/>
      <c r="P84" s="33"/>
      <c r="Q84" s="33"/>
      <c r="R84" s="33"/>
      <c r="S84" s="8"/>
      <c r="T84" s="46"/>
    </row>
    <row r="85" spans="1:20" s="6" customFormat="1" x14ac:dyDescent="0.3">
      <c r="A85" s="50" t="s">
        <v>369</v>
      </c>
      <c r="B85" s="50" t="s">
        <v>373</v>
      </c>
      <c r="C85" s="34"/>
      <c r="D85" s="16"/>
      <c r="E85" s="32"/>
      <c r="F85" s="8"/>
      <c r="G85" s="8"/>
      <c r="H85" s="25"/>
      <c r="I85" s="14"/>
      <c r="J85" s="8"/>
      <c r="K85" s="14"/>
      <c r="L85" s="8"/>
      <c r="M85" s="8"/>
      <c r="N85" s="33"/>
      <c r="O85" s="33"/>
      <c r="P85" s="33"/>
      <c r="Q85" s="33"/>
      <c r="R85" s="33"/>
      <c r="S85" s="8"/>
      <c r="T85" s="46"/>
    </row>
    <row r="86" spans="1:20" s="6" customFormat="1" x14ac:dyDescent="0.3">
      <c r="A86" s="50" t="s">
        <v>370</v>
      </c>
      <c r="B86" s="50" t="s">
        <v>373</v>
      </c>
      <c r="C86" s="34"/>
      <c r="D86" s="16"/>
      <c r="E86" s="32"/>
      <c r="F86" s="8"/>
      <c r="G86" s="8"/>
      <c r="H86" s="25"/>
      <c r="I86" s="14"/>
      <c r="J86" s="8"/>
      <c r="K86" s="14"/>
      <c r="L86" s="8"/>
      <c r="M86" s="8"/>
      <c r="N86" s="33"/>
      <c r="O86" s="33"/>
      <c r="P86" s="33"/>
      <c r="Q86" s="33"/>
      <c r="R86" s="33"/>
      <c r="S86" s="8"/>
      <c r="T86" s="46"/>
    </row>
    <row r="87" spans="1:20" s="6" customFormat="1" x14ac:dyDescent="0.3">
      <c r="A87" s="50" t="s">
        <v>371</v>
      </c>
      <c r="B87" s="50" t="s">
        <v>373</v>
      </c>
      <c r="C87" s="34"/>
      <c r="D87" s="16"/>
      <c r="E87" s="32"/>
      <c r="F87" s="8"/>
      <c r="G87" s="8"/>
      <c r="H87" s="25"/>
      <c r="I87" s="14"/>
      <c r="J87" s="8"/>
      <c r="K87" s="14"/>
      <c r="L87" s="8"/>
      <c r="M87" s="8"/>
      <c r="N87" s="33"/>
      <c r="O87" s="33"/>
      <c r="P87" s="33"/>
      <c r="Q87" s="33"/>
      <c r="R87" s="33"/>
      <c r="S87" s="8"/>
      <c r="T87" s="46"/>
    </row>
    <row r="88" spans="1:20" s="6" customFormat="1" x14ac:dyDescent="0.3">
      <c r="A88" s="50" t="s">
        <v>372</v>
      </c>
      <c r="B88" s="50" t="s">
        <v>373</v>
      </c>
      <c r="C88" s="34"/>
      <c r="D88" s="16"/>
      <c r="E88" s="32"/>
      <c r="F88" s="8"/>
      <c r="G88" s="8"/>
      <c r="H88" s="25"/>
      <c r="I88" s="14"/>
      <c r="J88" s="8"/>
      <c r="K88" s="14"/>
      <c r="L88" s="8"/>
      <c r="M88" s="8"/>
      <c r="N88" s="33"/>
      <c r="O88" s="33"/>
      <c r="P88" s="33"/>
      <c r="Q88" s="33"/>
      <c r="R88" s="33"/>
      <c r="S88" s="8"/>
      <c r="T88" s="46"/>
    </row>
    <row r="89" spans="1:20" s="6" customFormat="1" ht="43.2" x14ac:dyDescent="0.3">
      <c r="A89" s="17" t="s">
        <v>365</v>
      </c>
      <c r="B89" s="17" t="s">
        <v>364</v>
      </c>
      <c r="C89" s="34">
        <v>1</v>
      </c>
      <c r="D89" s="16" t="s">
        <v>129</v>
      </c>
      <c r="E89" s="32">
        <v>44911</v>
      </c>
      <c r="F89" s="8" t="s">
        <v>362</v>
      </c>
      <c r="G89" s="8"/>
      <c r="H89" s="25" t="s">
        <v>210</v>
      </c>
      <c r="I89" s="14" t="s">
        <v>375</v>
      </c>
      <c r="J89" s="8">
        <v>1</v>
      </c>
      <c r="K89" s="14" t="s">
        <v>363</v>
      </c>
      <c r="L89" s="8">
        <v>1</v>
      </c>
      <c r="M89" s="8" t="s">
        <v>363</v>
      </c>
      <c r="N89" s="33">
        <f>Q89/122%</f>
        <v>8150</v>
      </c>
      <c r="O89" s="33"/>
      <c r="P89" s="33">
        <f>N89*22%</f>
        <v>1793</v>
      </c>
      <c r="Q89" s="33">
        <v>9943</v>
      </c>
      <c r="R89" s="33"/>
      <c r="S89" s="8"/>
      <c r="T89" s="46"/>
    </row>
    <row r="90" spans="1:20" s="6" customFormat="1" ht="28.8" x14ac:dyDescent="0.3">
      <c r="A90" s="17"/>
      <c r="B90" s="17" t="s">
        <v>374</v>
      </c>
      <c r="C90" s="34" t="s">
        <v>14</v>
      </c>
      <c r="D90" s="16" t="s">
        <v>128</v>
      </c>
      <c r="E90" s="32">
        <v>44916</v>
      </c>
      <c r="F90" s="8"/>
      <c r="G90" s="8"/>
      <c r="H90" s="25" t="s">
        <v>213</v>
      </c>
      <c r="I90" s="14" t="s">
        <v>411</v>
      </c>
      <c r="J90" s="8">
        <v>1</v>
      </c>
      <c r="K90" s="14" t="s">
        <v>376</v>
      </c>
      <c r="L90" s="8">
        <v>1</v>
      </c>
      <c r="M90" s="8" t="s">
        <v>376</v>
      </c>
      <c r="N90" s="33">
        <f>Q90/122%</f>
        <v>2500</v>
      </c>
      <c r="O90" s="33"/>
      <c r="P90" s="33">
        <f>N90*22%</f>
        <v>550</v>
      </c>
      <c r="Q90" s="33">
        <v>3050</v>
      </c>
      <c r="R90" s="33"/>
      <c r="S90" s="8"/>
      <c r="T90" s="46"/>
    </row>
    <row r="91" spans="1:20" s="6" customFormat="1" x14ac:dyDescent="0.3">
      <c r="A91" s="17" t="s">
        <v>377</v>
      </c>
      <c r="B91" s="17" t="s">
        <v>378</v>
      </c>
      <c r="C91" s="34" t="s">
        <v>14</v>
      </c>
      <c r="D91" s="16" t="s">
        <v>129</v>
      </c>
      <c r="E91" s="32">
        <v>44916</v>
      </c>
      <c r="F91" s="8" t="s">
        <v>390</v>
      </c>
      <c r="G91" s="8"/>
      <c r="H91" s="25" t="s">
        <v>216</v>
      </c>
      <c r="I91" s="14" t="s">
        <v>379</v>
      </c>
      <c r="J91" s="8">
        <v>1</v>
      </c>
      <c r="K91" s="14" t="s">
        <v>380</v>
      </c>
      <c r="L91" s="8">
        <v>1</v>
      </c>
      <c r="M91" s="8" t="s">
        <v>380</v>
      </c>
      <c r="N91" s="33">
        <f>Q91/122%</f>
        <v>1182.0573770491803</v>
      </c>
      <c r="O91" s="33"/>
      <c r="P91" s="33">
        <f>N91*22%</f>
        <v>260.05262295081968</v>
      </c>
      <c r="Q91" s="33">
        <v>1442.11</v>
      </c>
      <c r="R91" s="33">
        <v>1182.06</v>
      </c>
      <c r="S91" s="49">
        <v>44925</v>
      </c>
      <c r="T91" s="46"/>
    </row>
    <row r="92" spans="1:20" s="6" customFormat="1" ht="28.8" x14ac:dyDescent="0.3">
      <c r="A92" s="17" t="s">
        <v>381</v>
      </c>
      <c r="B92" s="17" t="s">
        <v>382</v>
      </c>
      <c r="C92" s="34" t="s">
        <v>14</v>
      </c>
      <c r="D92" s="16" t="s">
        <v>129</v>
      </c>
      <c r="E92" s="32">
        <v>44916</v>
      </c>
      <c r="F92" s="8" t="s">
        <v>384</v>
      </c>
      <c r="G92" s="8"/>
      <c r="H92" s="25" t="s">
        <v>210</v>
      </c>
      <c r="I92" s="14" t="s">
        <v>383</v>
      </c>
      <c r="J92" s="8">
        <v>1</v>
      </c>
      <c r="K92" s="14" t="s">
        <v>385</v>
      </c>
      <c r="L92" s="8">
        <v>1</v>
      </c>
      <c r="M92" s="14" t="s">
        <v>412</v>
      </c>
      <c r="N92" s="33">
        <f>Q92/122%</f>
        <v>4800</v>
      </c>
      <c r="O92" s="33"/>
      <c r="P92" s="33">
        <f t="shared" ref="P92:P93" si="11">N92*22%</f>
        <v>1056</v>
      </c>
      <c r="Q92" s="33">
        <v>5856</v>
      </c>
      <c r="R92" s="33"/>
      <c r="S92" s="8"/>
      <c r="T92" s="46"/>
    </row>
    <row r="93" spans="1:20" s="6" customFormat="1" ht="28.8" x14ac:dyDescent="0.3">
      <c r="A93" s="17" t="s">
        <v>386</v>
      </c>
      <c r="B93" s="17" t="s">
        <v>387</v>
      </c>
      <c r="C93" s="34" t="s">
        <v>14</v>
      </c>
      <c r="D93" s="16" t="s">
        <v>129</v>
      </c>
      <c r="E93" s="32">
        <v>44916</v>
      </c>
      <c r="F93" s="8" t="s">
        <v>388</v>
      </c>
      <c r="G93" s="8"/>
      <c r="H93" s="25" t="s">
        <v>216</v>
      </c>
      <c r="I93" s="14" t="s">
        <v>391</v>
      </c>
      <c r="J93" s="8">
        <v>1</v>
      </c>
      <c r="K93" s="14" t="s">
        <v>389</v>
      </c>
      <c r="L93" s="8">
        <v>1</v>
      </c>
      <c r="M93" s="14" t="s">
        <v>413</v>
      </c>
      <c r="N93" s="33">
        <f>Q93/122%</f>
        <v>1228.688524590164</v>
      </c>
      <c r="O93" s="33"/>
      <c r="P93" s="33">
        <f t="shared" si="11"/>
        <v>270.31147540983608</v>
      </c>
      <c r="Q93" s="33">
        <v>1499</v>
      </c>
      <c r="R93" s="33">
        <v>102.39</v>
      </c>
      <c r="S93" s="49">
        <v>44928</v>
      </c>
      <c r="T93" s="46"/>
    </row>
    <row r="94" spans="1:20" s="6" customFormat="1" x14ac:dyDescent="0.3">
      <c r="A94" s="17" t="s">
        <v>392</v>
      </c>
      <c r="B94" s="17" t="s">
        <v>393</v>
      </c>
      <c r="C94" s="34" t="s">
        <v>14</v>
      </c>
      <c r="D94" s="16" t="s">
        <v>129</v>
      </c>
      <c r="E94" s="32">
        <v>44917</v>
      </c>
      <c r="F94" s="8" t="s">
        <v>395</v>
      </c>
      <c r="G94" s="8"/>
      <c r="H94" s="25" t="s">
        <v>216</v>
      </c>
      <c r="I94" s="14" t="s">
        <v>394</v>
      </c>
      <c r="J94" s="8">
        <v>1</v>
      </c>
      <c r="K94" s="14" t="s">
        <v>396</v>
      </c>
      <c r="L94" s="8">
        <v>1</v>
      </c>
      <c r="M94" s="14" t="s">
        <v>396</v>
      </c>
      <c r="N94" s="33">
        <v>19999</v>
      </c>
      <c r="O94" s="33"/>
      <c r="P94" s="33"/>
      <c r="Q94" s="33">
        <v>19999</v>
      </c>
      <c r="R94" s="33"/>
      <c r="S94" s="8"/>
      <c r="T94" s="46"/>
    </row>
  </sheetData>
  <autoFilter ref="A1:S94"/>
  <sortState ref="AB2:AB11">
    <sortCondition ref="AB2"/>
  </sortState>
  <dataValidations count="1">
    <dataValidation type="list" allowBlank="1" showInputMessage="1" showErrorMessage="1" sqref="H2:H94">
      <formula1>$AB$2:$AB$11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AM087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2023-01-20T16:57:15Z</dcterms:modified>
</cp:coreProperties>
</file>