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.dominoni\Desktop\"/>
    </mc:Choice>
  </mc:AlternateContent>
  <bookViews>
    <workbookView xWindow="0" yWindow="0" windowWidth="28800" windowHeight="12030"/>
  </bookViews>
  <sheets>
    <sheet name="dac affidamenti diretti" sheetId="11" r:id="rId1"/>
  </sheets>
  <definedNames>
    <definedName name="_xlnm._FilterDatabase" localSheetId="0" hidden="1">'dac affidamenti diretti'!$A$2:$U$65</definedName>
    <definedName name="_Hlk506453494" localSheetId="0">'dac affidamenti diretti'!$F$7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57" i="11" l="1"/>
  <c r="S49" i="11"/>
  <c r="S5" i="11"/>
  <c r="S62" i="11"/>
  <c r="S36" i="11" l="1"/>
  <c r="S58" i="11" l="1"/>
  <c r="S32" i="11" l="1"/>
  <c r="S21" i="11"/>
  <c r="S3" i="11" l="1"/>
  <c r="S63" i="11"/>
  <c r="S20" i="11"/>
  <c r="S9" i="11"/>
  <c r="S52" i="11"/>
  <c r="S53" i="11"/>
  <c r="N3" i="11" l="1"/>
  <c r="O4" i="11"/>
  <c r="P4" i="11" l="1"/>
  <c r="P3" i="11"/>
  <c r="S30" i="11"/>
  <c r="M30" i="11"/>
  <c r="P20" i="11"/>
  <c r="Q19" i="11"/>
  <c r="N15" i="11"/>
  <c r="N18" i="11"/>
  <c r="P15" i="11" l="1"/>
  <c r="S37" i="11"/>
  <c r="S6" i="11"/>
  <c r="S45" i="11"/>
  <c r="S12" i="11"/>
  <c r="S42" i="11"/>
  <c r="S13" i="11"/>
  <c r="S7" i="11"/>
  <c r="P23" i="11"/>
  <c r="O65" i="11" l="1"/>
  <c r="O62" i="11"/>
  <c r="O61" i="11"/>
  <c r="P62" i="11" l="1"/>
  <c r="P61" i="11"/>
  <c r="Q61" i="11" s="1"/>
  <c r="O60" i="11"/>
  <c r="P58" i="11"/>
  <c r="P56" i="11"/>
  <c r="P53" i="11"/>
  <c r="P51" i="11"/>
  <c r="P49" i="11"/>
  <c r="P48" i="11"/>
  <c r="P47" i="11"/>
  <c r="O46" i="11"/>
  <c r="P45" i="11"/>
  <c r="O44" i="11"/>
  <c r="O43" i="11"/>
  <c r="P42" i="11"/>
  <c r="P40" i="11"/>
  <c r="O39" i="11"/>
  <c r="P46" i="11" l="1"/>
  <c r="P60" i="11"/>
  <c r="Q60" i="11" s="1"/>
  <c r="P43" i="11"/>
  <c r="P44" i="11"/>
  <c r="P39" i="11"/>
  <c r="M35" i="11"/>
  <c r="P34" i="11"/>
  <c r="Q34" i="11" s="1"/>
  <c r="M34" i="11"/>
  <c r="P33" i="11"/>
  <c r="O30" i="11"/>
  <c r="P28" i="11"/>
  <c r="Q28" i="11" s="1"/>
  <c r="M28" i="11"/>
  <c r="O27" i="11"/>
  <c r="M27" i="11"/>
  <c r="O26" i="11"/>
  <c r="M26" i="11"/>
  <c r="M25" i="11"/>
  <c r="P24" i="11"/>
  <c r="M24" i="11"/>
  <c r="M23" i="11"/>
  <c r="O21" i="11"/>
  <c r="M21" i="11"/>
  <c r="M20" i="11"/>
  <c r="P21" i="11" l="1"/>
  <c r="Q21" i="11" s="1"/>
  <c r="P27" i="11"/>
  <c r="P30" i="11"/>
  <c r="M18" i="11"/>
  <c r="N17" i="11"/>
  <c r="M17" i="11"/>
  <c r="N16" i="11"/>
  <c r="M16" i="11"/>
  <c r="N14" i="11"/>
  <c r="N13" i="11"/>
  <c r="N12" i="11"/>
  <c r="M12" i="11"/>
  <c r="N11" i="11"/>
  <c r="N10" i="11"/>
  <c r="N9" i="11"/>
  <c r="M9" i="11"/>
  <c r="O8" i="11"/>
  <c r="N7" i="11"/>
  <c r="N6" i="11"/>
  <c r="N5" i="11"/>
  <c r="P8" i="11" l="1"/>
  <c r="P5" i="11"/>
  <c r="P6" i="11"/>
  <c r="P9" i="11"/>
  <c r="P7" i="11"/>
  <c r="P10" i="11"/>
  <c r="P16" i="11"/>
  <c r="P65" i="11"/>
  <c r="P64" i="11"/>
  <c r="P63" i="11"/>
  <c r="P59" i="11"/>
  <c r="P57" i="11"/>
  <c r="P55" i="11"/>
  <c r="Q55" i="11" s="1"/>
  <c r="P54" i="11"/>
  <c r="P38" i="11" l="1"/>
  <c r="P41" i="11"/>
  <c r="P37" i="11"/>
  <c r="P36" i="11"/>
  <c r="P35" i="11"/>
  <c r="Q33" i="11" l="1"/>
  <c r="P31" i="11" l="1"/>
  <c r="P29" i="11" l="1"/>
  <c r="Q29" i="11" s="1"/>
  <c r="P26" i="11" l="1"/>
  <c r="P25" i="11" l="1"/>
  <c r="P22" i="11"/>
  <c r="Q22" i="11" s="1"/>
  <c r="Q24" i="11" l="1"/>
  <c r="P18" i="11"/>
  <c r="P17" i="11"/>
  <c r="P13" i="11" l="1"/>
  <c r="P12" i="11"/>
  <c r="P11" i="11"/>
  <c r="Q20" i="11"/>
  <c r="Q23" i="11"/>
  <c r="Q25" i="11"/>
  <c r="Q26" i="11"/>
  <c r="Q27" i="11"/>
  <c r="Q31" i="11"/>
  <c r="Q35" i="11"/>
  <c r="Q36" i="11"/>
  <c r="Q37" i="11"/>
  <c r="Q38" i="11"/>
  <c r="Q39" i="11"/>
  <c r="Q40" i="11"/>
  <c r="Q41" i="11"/>
  <c r="Q42" i="11"/>
  <c r="Q43" i="11"/>
  <c r="Q44" i="11"/>
  <c r="Q45" i="11"/>
  <c r="Q46" i="11"/>
  <c r="Q47" i="11"/>
  <c r="Q48" i="11"/>
  <c r="Q49" i="11"/>
  <c r="Q51" i="11"/>
  <c r="Q53" i="11"/>
  <c r="Q54" i="11"/>
  <c r="Q56" i="11"/>
  <c r="Q57" i="11"/>
  <c r="Q58" i="11"/>
  <c r="Q62" i="11"/>
  <c r="Q63" i="11"/>
  <c r="Q64" i="11"/>
  <c r="Q65" i="11"/>
  <c r="Q8" i="11" l="1"/>
  <c r="P14" i="11"/>
</calcChain>
</file>

<file path=xl/sharedStrings.xml><?xml version="1.0" encoding="utf-8"?>
<sst xmlns="http://schemas.openxmlformats.org/spreadsheetml/2006/main" count="620" uniqueCount="320">
  <si>
    <t>CIG</t>
  </si>
  <si>
    <t>n. preventivi richiesti</t>
  </si>
  <si>
    <t>Procedura di scelta del contraente</t>
  </si>
  <si>
    <t>Elenco degli operatori invitati a presentare offerte</t>
  </si>
  <si>
    <t>Aggiudicatario</t>
  </si>
  <si>
    <t>Importo di aggiudicazione IVA esclusa</t>
  </si>
  <si>
    <t>Direzione Generale</t>
  </si>
  <si>
    <t>Totale</t>
  </si>
  <si>
    <t>00</t>
  </si>
  <si>
    <t>01</t>
  </si>
  <si>
    <t>data pagamento</t>
  </si>
  <si>
    <t>Oggetto</t>
  </si>
  <si>
    <t>n. offerenti</t>
  </si>
  <si>
    <t>Tempi di completameno dell'opera</t>
  </si>
  <si>
    <t>Importo delle somme liquidate IVA esclusa</t>
  </si>
  <si>
    <t>-</t>
  </si>
  <si>
    <t>Edenred</t>
  </si>
  <si>
    <t xml:space="preserve">CPA </t>
  </si>
  <si>
    <t>Affidamento</t>
  </si>
  <si>
    <t>Ismo Srl</t>
  </si>
  <si>
    <t>Cheno Servizi srl</t>
  </si>
  <si>
    <t>Ismo srl</t>
  </si>
  <si>
    <t>Nomina Rup</t>
  </si>
  <si>
    <t>Servizi Generali e Risorse Umane</t>
  </si>
  <si>
    <t>Gestione Manutenzioni</t>
  </si>
  <si>
    <t>Gestione Locazioni</t>
  </si>
  <si>
    <t>Programmazione e Sviluppo</t>
  </si>
  <si>
    <t>Amministrazione e Controllo</t>
  </si>
  <si>
    <t>Affari Legali e Compliance</t>
  </si>
  <si>
    <t>Struttura proponente</t>
  </si>
  <si>
    <t>Affidamento Diretto</t>
  </si>
  <si>
    <t>fornitura_buonipasto_2021_2023</t>
  </si>
  <si>
    <t>AM084_3</t>
  </si>
  <si>
    <t>AM084_4</t>
  </si>
  <si>
    <t>AM084_5</t>
  </si>
  <si>
    <t>AM084_6</t>
  </si>
  <si>
    <t>AM084_7</t>
  </si>
  <si>
    <t>AM084_8</t>
  </si>
  <si>
    <t>AM084_11</t>
  </si>
  <si>
    <t>AM084_12</t>
  </si>
  <si>
    <t>AM084_13</t>
  </si>
  <si>
    <t>AM084_14</t>
  </si>
  <si>
    <t>AM084_15</t>
  </si>
  <si>
    <t>AM084_16</t>
  </si>
  <si>
    <t>AM084_17</t>
  </si>
  <si>
    <t>AM084_19</t>
  </si>
  <si>
    <t>AM084_20</t>
  </si>
  <si>
    <t>AM084_21</t>
  </si>
  <si>
    <t>AM084_22</t>
  </si>
  <si>
    <t>AM084_23</t>
  </si>
  <si>
    <t>AM084_25</t>
  </si>
  <si>
    <t>AM084_26</t>
  </si>
  <si>
    <t>AM084_29</t>
  </si>
  <si>
    <t>AM084_13 BIS</t>
  </si>
  <si>
    <t>formazione_2021_sec</t>
  </si>
  <si>
    <t>csp_cse_coperture integrazione varianti</t>
  </si>
  <si>
    <t>AM084_30</t>
  </si>
  <si>
    <t>AM084_31</t>
  </si>
  <si>
    <t>AM084_32</t>
  </si>
  <si>
    <t>AM084_33</t>
  </si>
  <si>
    <t>AM084_35</t>
  </si>
  <si>
    <t>AM084_36</t>
  </si>
  <si>
    <t>AM084_37</t>
  </si>
  <si>
    <t>NO</t>
  </si>
  <si>
    <t>AM084_3 BIS</t>
  </si>
  <si>
    <t>8613875A83</t>
  </si>
  <si>
    <t>Z062FC60A1</t>
  </si>
  <si>
    <t>ZAD30552EA</t>
  </si>
  <si>
    <t>Z8D2856F4D</t>
  </si>
  <si>
    <t>Z93306974E</t>
  </si>
  <si>
    <t>Z153034D70</t>
  </si>
  <si>
    <t>Z74308B112</t>
  </si>
  <si>
    <t>ZD530267CB</t>
  </si>
  <si>
    <t>ZF830A0B75</t>
  </si>
  <si>
    <t>ZC330B8075</t>
  </si>
  <si>
    <t>Z0C30CCC89</t>
  </si>
  <si>
    <t>ZBE30DE2EC</t>
  </si>
  <si>
    <t>Z2E30E7C48</t>
  </si>
  <si>
    <t>Z5430F71D6</t>
  </si>
  <si>
    <t>Z6B30FAB05</t>
  </si>
  <si>
    <t>Z6E31207CC</t>
  </si>
  <si>
    <t>Z60315C8CE</t>
  </si>
  <si>
    <t>Z853144E83</t>
  </si>
  <si>
    <t>Z11314E2AC</t>
  </si>
  <si>
    <t>ZBB137A74A</t>
  </si>
  <si>
    <t>Z1D319 74AA</t>
  </si>
  <si>
    <t>ZCA319A446</t>
  </si>
  <si>
    <t>Z2731B4042</t>
  </si>
  <si>
    <t>Z5F31DB22F</t>
  </si>
  <si>
    <t>ZF031E238</t>
  </si>
  <si>
    <t>ZA331E0925</t>
  </si>
  <si>
    <t>Z0231E4A95</t>
  </si>
  <si>
    <t>Z3A31C7844</t>
  </si>
  <si>
    <t>Z2431F05C13</t>
  </si>
  <si>
    <t>Edenred: Day Srl: Sodexo</t>
  </si>
  <si>
    <t xml:space="preserve">AM084_3 </t>
  </si>
  <si>
    <t>AM084_3 bis</t>
  </si>
  <si>
    <t>Sia Srl</t>
  </si>
  <si>
    <t>Sia srl</t>
  </si>
  <si>
    <t>Scuola di Economia Civile</t>
  </si>
  <si>
    <t>Arch Caprio</t>
  </si>
  <si>
    <t>Arch. Caprio</t>
  </si>
  <si>
    <t>servizio software (SaaS) Outdooractive FlexView</t>
  </si>
  <si>
    <t>contabilità_sia</t>
  </si>
  <si>
    <t>OutdoorActive srl</t>
  </si>
  <si>
    <t>servizio di manutenzione ordinaria di un’autovettura aziendale</t>
  </si>
  <si>
    <t>Autorimessa Rosales s.a.s.</t>
  </si>
  <si>
    <t>Cheno Servizi srl; G.M.S. srl</t>
  </si>
  <si>
    <t>31/12/2021</t>
  </si>
  <si>
    <t>servizio per la copertura del ruolo di RSPP</t>
  </si>
  <si>
    <t>servizio di prelievo di campioni di suolo</t>
  </si>
  <si>
    <t>Acqua&amp;Sole srl</t>
  </si>
  <si>
    <t>servizio di analisi del suolo</t>
  </si>
  <si>
    <t>Minoprio Analisi e Certificazioni; Chelab Srl; Agrosistemi srl</t>
  </si>
  <si>
    <t>Minoprio Analisi e Certificazioni</t>
  </si>
  <si>
    <t>Dott. Giulio Preti; G.M.S. srl</t>
  </si>
  <si>
    <t>Dott Giulio Preti</t>
  </si>
  <si>
    <t>servizio per il percorso formativo di coaching esperto in tema di gestione e sviluppo delle Risorse umane</t>
  </si>
  <si>
    <t>Servizio di sorveglianza sanitaria</t>
  </si>
  <si>
    <t>servizio per la registrazione della nuova grafica del marchio Oasi Ca' Granda</t>
  </si>
  <si>
    <t>Giambrocono &amp; Co Spa</t>
  </si>
  <si>
    <t>lavori di ripristino della linea idrica da eseguire presso Cascina Canobbia a Rosate (MI)</t>
  </si>
  <si>
    <t>Brambilla Lorenzo Impresa Edile</t>
  </si>
  <si>
    <t>servizio di valutazione dei risultati delle analisi di laboratorio per un numero massimo di 100 campioni</t>
  </si>
  <si>
    <t>servizio di sorveglianza sanitaria per l’idoneità alla mansione
specificaspecifica di n. 13 dipendenti</t>
  </si>
  <si>
    <t>Dott. Giulio Preti</t>
  </si>
  <si>
    <t>fornitura di un sistema informatico di protocollo e relativa gestione documentale fino al 31/12/2023</t>
  </si>
  <si>
    <t>AeffeGroup srl</t>
  </si>
  <si>
    <t>Direzione dell’esecuzione  manutenzione dei filari e delle fasce boscateaprile 2021 – aprile 2023,</t>
  </si>
  <si>
    <t>Studio TerraViva</t>
  </si>
  <si>
    <t>servizio di indagini sperimentali volte alla caratterizzazione delle strutture portanti dell’edificio denominato Ex Casaro sito a  Morimondo (MI)</t>
  </si>
  <si>
    <t>Studio Sperimentale Stradale S.r.l</t>
  </si>
  <si>
    <t>Studio Sperimentale Stradale S.r.l; Gruppo P&amp;P Consulting Engineers; Indaco S.r.l</t>
  </si>
  <si>
    <t>servizio di aggiornamento della perizia estimativa di un’area fabbricabile a Motta Visconti (MI)</t>
  </si>
  <si>
    <t>K2Real srl</t>
  </si>
  <si>
    <t>fornitura di n. 1.000 mascherine filtranti protettive lavabili</t>
  </si>
  <si>
    <t>A&amp;R Pharma S.r.l.</t>
  </si>
  <si>
    <t>servizio di riparazione dell’auto targa FT672VV</t>
  </si>
  <si>
    <t>Autofficina TF Auto</t>
  </si>
  <si>
    <t xml:space="preserve"> servizio di collaudo tecnico, amministrativo e revisione contabile in riferimento all’appalto di “Manutenzione ordinaria delle coperture di edifici di proprietà di Fondazione IRCCS Ca’ Granda Ospedale Maggiore Policlinico e costituenti il lotto n. 2</t>
  </si>
  <si>
    <t>arch Michele Trotta</t>
  </si>
  <si>
    <t>servizio di Csp Cse perl’appalto di lavori “Accordo Quadro per la fornitura di materiali e l’esecuzione di
opere per la manutenzione ordinaria, straordinaria e adeguamento normativo di impianti elettrici, impianti termici, intubamenti di canne fumarie, bonifica e sostituzione delle eventuali canna fumarie contenenti fibre di amianto</t>
  </si>
  <si>
    <t>geom Gian Poalo Beltrami</t>
  </si>
  <si>
    <t>servizio per la redazione di una relazione geologica e geotecnica concernente l’edificio denominato “ex Casaro” sito a  Morimondo (MI)</t>
  </si>
  <si>
    <t>Studio Sperimentale Stradale Srl</t>
  </si>
  <si>
    <t xml:space="preserve">1500 braccialetti per il progetto “La Ca’ Granda e le sue cascine, Storia e storie dal 1456” </t>
  </si>
  <si>
    <t>Pro&amp;Fast srl; I Green gadgets</t>
  </si>
  <si>
    <t>Pro&amp;fast srl</t>
  </si>
  <si>
    <t>servizio di progettazione definitiva, progettazione esecutiva e direzione artistica relativamente al progetto di “Riqualificazione naturalistica per lo sviluppo di un modello agricolo multifunzionale basato sull’agrobiodiversità” presso c.na Ca’ Granda Milano, in via Ripamonti 428</t>
  </si>
  <si>
    <t>Geca srl; Ingraf Industria grafica srl; Ganedit srl</t>
  </si>
  <si>
    <t>Unipol Assicurazioni Spa; Vittoria Assicurazioni; Cattolica Assicurazioni; Generali Spa</t>
  </si>
  <si>
    <t>Unipol Assicurazioni spa</t>
  </si>
  <si>
    <t>Longo Spa/AG; Geca srl</t>
  </si>
  <si>
    <t>Longo Spa/AG</t>
  </si>
  <si>
    <t>Acquisto Integrazione sezione Dottrina e sezione Appalti all’abbonamento
Banca Dati On-line Leggi d’Italia alla società</t>
  </si>
  <si>
    <t>Wolters Kluwer Italia</t>
  </si>
  <si>
    <t>AM084_38</t>
  </si>
  <si>
    <t>integrazione di prestazione su 30 campioni per l’analisi di fertilità biologica e su 129 campioni per l’analisi agronomica
standard</t>
  </si>
  <si>
    <t xml:space="preserve">ZF830A0B75 </t>
  </si>
  <si>
    <t>Minoprio Analisi e Certficazioni srl</t>
  </si>
  <si>
    <t>servizio di manutenzione ordinaria di fasce boscate e filari da
eseguirsi nel Comune di Morimondo</t>
  </si>
  <si>
    <t>AM084_39</t>
  </si>
  <si>
    <t xml:space="preserve">Società Agricola Bellini F.Lli S.S. Impresa Individuale Corti Gabriele Società Agricola Beretta Cesare Antonio E Filippo Pietro S.S. Azienda Agricola Fratelli Negri F &amp; S. Società Semplice Agricola Società Agricola Fedeli Impresa Individuale Forni Francesco Impresa Pedrazzini Davide Azienda Agricola F.Lli Redaelli Giovanni Vittorio Carlo S.S. Società Agricola Rosti Mario E Andrea S.S. Di Rosti Andrea &amp; C. Societa' Agricola Rosti S.S. Scarlatini Giovanni e Pavesi Fabio S.S. Societa' Agricola </t>
  </si>
  <si>
    <t xml:space="preserve">Z0931BC55C 
Z633230DF5 
ZEF31BC595 
Z9531BC5D6 
ZB731BC62D 
ZCA31BC665 
Z5031BC6D9 
ZA131BC71C 
Z3A31BC7C8 
ZF831BC802 
Z2631BC846 
</t>
  </si>
  <si>
    <t>Z753267C68</t>
  </si>
  <si>
    <t>servizio di analisi multiresiduali di n 37 campioni</t>
  </si>
  <si>
    <t>Mérieux NutriSciences Italia – Chelab S.r.l; Neotron srl; C.S.i.spa</t>
  </si>
  <si>
    <t>Mérieux NutriSciences Italia – Chelab S.r.l</t>
  </si>
  <si>
    <t>AM084_41</t>
  </si>
  <si>
    <t>AM084_42</t>
  </si>
  <si>
    <t>SI</t>
  </si>
  <si>
    <t xml:space="preserve">incarico professionale assistenza grafica </t>
  </si>
  <si>
    <t>Dulcamara di Gabriele Moningelli</t>
  </si>
  <si>
    <t>AM084_43</t>
  </si>
  <si>
    <t>AM084_45</t>
  </si>
  <si>
    <t>ZFA3282580</t>
  </si>
  <si>
    <t>Dott. Agr. Roberto Musmeci</t>
  </si>
  <si>
    <t>AM084_44</t>
  </si>
  <si>
    <t>Z173277E6D</t>
  </si>
  <si>
    <t xml:space="preserve">Appalto di servizio per la redazione di una perizia di stima del più probabile valore
di affitto di terreni boscati appartenenti al podere Basiano in Comune di Morimondo (MI) </t>
  </si>
  <si>
    <t xml:space="preserve">Appalto di servizio di analisi e mappatura dei Servizi Ecosistemici del
patrimonio </t>
  </si>
  <si>
    <t xml:space="preserve">C.R.E.N. Soc. Coop. a r.l. </t>
  </si>
  <si>
    <t xml:space="preserve"> Z3D32975D8</t>
  </si>
  <si>
    <t xml:space="preserve">Appalto di servizio di pulizia e sanificazione di un appartamento sito in
Cascina Basiano </t>
  </si>
  <si>
    <t>Gagliano srl - Stevan Pergola</t>
  </si>
  <si>
    <t>Gagliano srl</t>
  </si>
  <si>
    <t>AM084_46</t>
  </si>
  <si>
    <t>Z8432A0C5D</t>
  </si>
  <si>
    <t xml:space="preserve">Appalto di servizio di assistenza informatica per un totale di 70 ore per l’anno 2021
</t>
  </si>
  <si>
    <t>Nasca s.r.l</t>
  </si>
  <si>
    <t>AM084_47</t>
  </si>
  <si>
    <t>AM084_48</t>
  </si>
  <si>
    <t>ZC932CE9B9</t>
  </si>
  <si>
    <t>Appalto di servizio di progettazione e Direzione Lavori relativamente
all’intervento “Riqualificazione naturalistica per lo sviluppo di un modello
agricolo multifunzionale basato sull’agrobiodiversità”, da realizzarsi presso
c.na Ca’ Granda Milano, in via Ripamonti 428, Milano,</t>
  </si>
  <si>
    <t>Studio Gerundo</t>
  </si>
  <si>
    <t xml:space="preserve"> Nasca s.r.l</t>
  </si>
  <si>
    <t>AM084_49</t>
  </si>
  <si>
    <t>AM084_50</t>
  </si>
  <si>
    <t xml:space="preserve">incarico professionale di consulenza tecnica per la stesura di
documentazione contente le prime indicazioni progettuali e il calcolo sommario della
spesa riferito alla “messa in sicurezza e manutenzione della facciata del Campanile dell’Oratorio
di Santa Maria delle Selve” sito nel Comune di Vedano al Lambro (MB) </t>
  </si>
  <si>
    <t>Arch. Michela Tessoni</t>
  </si>
  <si>
    <t>AM084_51</t>
  </si>
  <si>
    <t>Z6232B5C53</t>
  </si>
  <si>
    <t xml:space="preserve">Appalto di servizio di progettazione e configurazione di un Sistema Informativo
Gis Enterprise </t>
  </si>
  <si>
    <t>TeamDev s.r.l.</t>
  </si>
  <si>
    <t>AM084_52</t>
  </si>
  <si>
    <t xml:space="preserve">incarico professionale per il procedimento di ingiunzione per
decreto ingiuntivo nei confronti della Società Agricola Frassi Silvano e Marco s.s.
</t>
  </si>
  <si>
    <t>Avv. Francesco Mantovani.</t>
  </si>
  <si>
    <t>AM084_53</t>
  </si>
  <si>
    <t>AM084_54</t>
  </si>
  <si>
    <t xml:space="preserve">Appalto di servizio avente ad oggetto l’analisi multiresiduale di n. 23
campioni di terreno alla società Mérieux NutriSciences Italia – Chelab S.r.l.
</t>
  </si>
  <si>
    <t xml:space="preserve"> Z753267C68</t>
  </si>
  <si>
    <t>Mérieux NutriSciences Italia – Chelab S.r.l.</t>
  </si>
  <si>
    <t>AM084_55</t>
  </si>
  <si>
    <t>AM084_56</t>
  </si>
  <si>
    <t xml:space="preserve">Appalto di servizio per il prelievo e l’analisi di n. 2 canne in amianto presso
Cascina Basiano – Morimondo </t>
  </si>
  <si>
    <t>Z39333507E</t>
  </si>
  <si>
    <t xml:space="preserve">F.lli Lauricella – LAM s.r.l - Ecotek Bonifiche s.r.l. - B.C.R. s.r.l.
</t>
  </si>
  <si>
    <t>F.lli Lauricella – LAM s.r.</t>
  </si>
  <si>
    <t>AM084_57</t>
  </si>
  <si>
    <t>AM084_58</t>
  </si>
  <si>
    <t>Z6F336FC9C</t>
  </si>
  <si>
    <t>Appalto di fornitura del software ArcGIS all’interno del programma Esri
Nonprofit Organization</t>
  </si>
  <si>
    <t>TeamDev srl.</t>
  </si>
  <si>
    <t>TeamDev srl</t>
  </si>
  <si>
    <t>Servizi Tecnici Immobiliari</t>
  </si>
  <si>
    <t>AM084_59</t>
  </si>
  <si>
    <t>AM084_60</t>
  </si>
  <si>
    <t>incarico professionale per l’analisi e lo studio delle più importanti
donazioni/acquisizioni patrimoniali all’Ospedale Maggiore tra il 1456 e il 1800</t>
  </si>
  <si>
    <t>Dott. Luca Fois</t>
  </si>
  <si>
    <t>AM084_61</t>
  </si>
  <si>
    <t>ZC23378D8A</t>
  </si>
  <si>
    <t>Appalto di servizio di analisi di un numero massimo di 250 campioni di
suolo</t>
  </si>
  <si>
    <t xml:space="preserve"> Minoprio Analisi e Certificazioni S.r.l.
</t>
  </si>
  <si>
    <t>AM084_62</t>
  </si>
  <si>
    <t>8 incarichi professionali per la Direzione scientifica e la docenza nei corsi dell’Accademia Ca’ Granda</t>
  </si>
  <si>
    <t>Prof. Giorgio Borreani- Dott. Francesco Ferrero - Prof. Paolo Moroni - Dott. Marco Coraglia 
Prof. Luca Ghezzi - Prof. Marco Acutis  -Dott. Flavio Sommariva - Dott. Luciano Comino</t>
  </si>
  <si>
    <t>AM084_63</t>
  </si>
  <si>
    <t>AM084_64</t>
  </si>
  <si>
    <t>Z5433A0F83</t>
  </si>
  <si>
    <t>Appalto di servizio per l’utilizzo di spazi attrezzati per i corsi dell’AccademiaCa’ Granda</t>
  </si>
  <si>
    <t>Progetto Mirasole Impresa Sociale srl.</t>
  </si>
  <si>
    <t>Progetto Mirasole Impresa Sociale srl</t>
  </si>
  <si>
    <t>AM084_65</t>
  </si>
  <si>
    <t>AM084_66</t>
  </si>
  <si>
    <t>Z5C33B186F</t>
  </si>
  <si>
    <t>Appalto di lavori finalizzati all’allaccio al contatore Enel presso l’oratorio di San Rocco a Morimondo (MI)</t>
  </si>
  <si>
    <t>RC Restauro Conservativo snc</t>
  </si>
  <si>
    <t>AM084_67</t>
  </si>
  <si>
    <t>AM084_68</t>
  </si>
  <si>
    <t xml:space="preserve">Appalto di servizio per la configurazione di un Sistema Informativo Gis Enterprise e per la realizzazione di n. 1 applicazione. </t>
  </si>
  <si>
    <t>AM084_69</t>
  </si>
  <si>
    <t>AM084_70</t>
  </si>
  <si>
    <t xml:space="preserve"> Z1A33B145F</t>
  </si>
  <si>
    <t>Appalto di servizio di indagine preliminare con campionamento di terreni presso Cascina Ca’ Granda in Via Ripamonti 428 a Milano.</t>
  </si>
  <si>
    <t xml:space="preserve"> Eurogeo snc -  Montana Spa - Essevi Studio Visconti </t>
  </si>
  <si>
    <t xml:space="preserve"> Eurogeo snc</t>
  </si>
  <si>
    <t>AM084_71</t>
  </si>
  <si>
    <t>AM084_72</t>
  </si>
  <si>
    <t>Z593401723</t>
  </si>
  <si>
    <t>Appalto di servizio per il noleggio di una stampante multifunzione per 60 mesi</t>
  </si>
  <si>
    <t>Aaron technology srl</t>
  </si>
  <si>
    <t>Aaron technology srl - Innovation srl</t>
  </si>
  <si>
    <t>AM084_73</t>
  </si>
  <si>
    <t>AM084_74</t>
  </si>
  <si>
    <t>ZAB340537A</t>
  </si>
  <si>
    <t>Appalto di servizio di catering in occasione dei corsi dell’Accademia Ca’ Granda</t>
  </si>
  <si>
    <t>Incontri di Gusto Food And Banqueting di Giongrandi Antonino.</t>
  </si>
  <si>
    <t>Appalto di servizio di consulenza e brokeraggio assicurativo fino 01/06/2024</t>
  </si>
  <si>
    <t>Aon Spa</t>
  </si>
  <si>
    <t>aon spa</t>
  </si>
  <si>
    <t>AM084_75</t>
  </si>
  <si>
    <t>AM084_76</t>
  </si>
  <si>
    <t>Z29343A1E1</t>
  </si>
  <si>
    <t>AM084_77</t>
  </si>
  <si>
    <t xml:space="preserve">Conferimento di un incarico professionale per il frazionamento del mappale 15 al
Foglio 2 al Catasto Terreni del Comune di Motta Visconti (MI) </t>
  </si>
  <si>
    <t xml:space="preserve"> geom. Luca Pisacreta- geom Corona - geom Granata</t>
  </si>
  <si>
    <t>geom. Luca Pisacreta.</t>
  </si>
  <si>
    <t>AM084_78</t>
  </si>
  <si>
    <t>Incarico professionale per la consulenza e amministrazione del
personale 2019 – 2021 - integrazione</t>
  </si>
  <si>
    <t>Studio Diana</t>
  </si>
  <si>
    <t>AM084_79</t>
  </si>
  <si>
    <t>dott. agr. Tommaso Gaifami</t>
  </si>
  <si>
    <t>AM084_80</t>
  </si>
  <si>
    <t>AM084_81</t>
  </si>
  <si>
    <t>Z223472BE8</t>
  </si>
  <si>
    <t xml:space="preserve">Appalto di servizio per l’indagine ambientale preliminare con campionamentodi terreni presso un’area identificata catastalmente al foglio 23, mappali 64 parte, 92, 93 e 179 del Catasto terreni del Comune di Morimondo (MI).
</t>
  </si>
  <si>
    <t xml:space="preserve">Eurogeo snc -  Consorzio Servizi Integrati - Montana Spa - Essevi </t>
  </si>
  <si>
    <t>Eurogeo snc</t>
  </si>
  <si>
    <t>AM084_82</t>
  </si>
  <si>
    <t>AM084_83</t>
  </si>
  <si>
    <t>ZD2347F351</t>
  </si>
  <si>
    <t>Appalto di fornitura di un server NAS aggiornato 1621+ Synology configurato con 4 dischi da 4 TB</t>
  </si>
  <si>
    <t>Nasca srl</t>
  </si>
  <si>
    <t>AM084_84</t>
  </si>
  <si>
    <t>AM084_85</t>
  </si>
  <si>
    <t>Z9D348618D</t>
  </si>
  <si>
    <t xml:space="preserve">Appalto di servizio per la consulenza e l’amministrazione del personale 2022 – 2023 </t>
  </si>
  <si>
    <t>St. Associato Diana - St. Borghi  - St. Perrazzini - St. Ciraci</t>
  </si>
  <si>
    <t xml:space="preserve">Montingelli Gabriele </t>
  </si>
  <si>
    <t>Z0B2A25A19</t>
  </si>
  <si>
    <t>arch Attilio Stocchi</t>
  </si>
  <si>
    <t xml:space="preserve">Incarico professionale per la consulenza agronomica fino al 31/12/2022 </t>
  </si>
  <si>
    <t>incarico professionale per la consulenza agronomica</t>
  </si>
  <si>
    <t>si</t>
  </si>
  <si>
    <t>AM084_02bis</t>
  </si>
  <si>
    <t>AM084_2</t>
  </si>
  <si>
    <t>incarico professionale di assistenza grafica</t>
  </si>
  <si>
    <t>AM084_32 all.3</t>
  </si>
  <si>
    <t>Affidamento annullato</t>
  </si>
  <si>
    <t xml:space="preserve">Stampa di n. 300 copie di un libro fotografico relativo al progetto “La Ca’ Granda e le sue cascine, Storia e storie dal 1456” 
</t>
  </si>
  <si>
    <t>Servizio assicurativo per la stipula di una nuova polizza
RCT/RCO fino al 31/12/2023</t>
  </si>
  <si>
    <t>Servizio per l’affidamento di un appalto di servizio di stampa din. 500 copie del bilancio sociale e invio a n. 200 destinatari determinati</t>
  </si>
  <si>
    <t>Sez</t>
  </si>
  <si>
    <t>Incarico professionale</t>
  </si>
  <si>
    <t>Data affidamento</t>
  </si>
  <si>
    <t>IVA</t>
  </si>
  <si>
    <t xml:space="preserve">Geca Srl </t>
  </si>
  <si>
    <t>31/03/20222 31/05/2022 28/07/2022 30/11/2022</t>
  </si>
  <si>
    <t>30/11/2021 30/11/2022</t>
  </si>
  <si>
    <t>20/06/2022 20/09/2022 20/12/2022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</si>
</sst>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€_-;\-* #,##0.00\ _€_-;_-* &quot;-&quot;??\ _€_-;_-@_-"/>
    <numFmt numFmtId="164" formatCode="_-&quot;€&quot;\ * #,##0.00_-;\-&quot;€&quot;\ * #,##0.00_-;_-&quot;€&quot;\ * &quot;-&quot;??_-;_-@_-"/>
    <numFmt numFmtId="165" formatCode="_-[$€-410]\ * #,##0.00_-;\-[$€-410]\ * #,##0.00_-;_-[$€-410]\ * &quot;-&quot;??_-;_-@_-"/>
    <numFmt numFmtId="166" formatCode="_-* #,##0.00\ [$€-410]_-;\-* #,##0.00\ [$€-410]_-;_-* &quot;-&quot;??\ [$€-410]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aramond"/>
      <family val="1"/>
    </font>
    <font>
      <sz val="12"/>
      <color theme="1"/>
      <name val="Garamond"/>
      <family val="1"/>
    </font>
    <font>
      <sz val="12"/>
      <color rgb="FF000000"/>
      <name val="Garamond"/>
      <family val="1"/>
    </font>
    <font>
      <sz val="8"/>
      <name val="Calibri"/>
      <family val="2"/>
      <scheme val="minor"/>
    </font>
    <font>
      <b/>
      <sz val="14"/>
      <color theme="1"/>
      <name val="Garamond"/>
      <family val="1"/>
    </font>
    <font>
      <b/>
      <sz val="14"/>
      <name val="Garamond"/>
      <family val="1"/>
    </font>
    <font>
      <sz val="14"/>
      <color theme="1"/>
      <name val="Garamond"/>
      <family val="1"/>
    </font>
    <font>
      <sz val="12"/>
      <name val="Garamond"/>
      <family val="1"/>
    </font>
    <font>
      <sz val="11"/>
      <name val="Garamond"/>
      <family val="1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 applyFill="1"/>
    <xf numFmtId="0" fontId="3" fillId="0" borderId="1" xfId="0" applyFont="1" applyFill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" fontId="7" fillId="2" borderId="1" xfId="0" applyNumberFormat="1" applyFont="1" applyFill="1" applyBorder="1" applyAlignment="1">
      <alignment horizontal="center" vertical="center" wrapText="1"/>
    </xf>
    <xf numFmtId="164" fontId="6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/>
    </xf>
    <xf numFmtId="43" fontId="3" fillId="0" borderId="1" xfId="2" applyFont="1" applyFill="1" applyBorder="1"/>
    <xf numFmtId="1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0" applyNumberFormat="1" applyFont="1" applyFill="1" applyBorder="1"/>
    <xf numFmtId="14" fontId="3" fillId="0" borderId="1" xfId="0" applyNumberFormat="1" applyFont="1" applyFill="1" applyBorder="1"/>
    <xf numFmtId="14" fontId="8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wrapText="1"/>
    </xf>
    <xf numFmtId="14" fontId="3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43" fontId="2" fillId="0" borderId="0" xfId="2" applyFont="1" applyFill="1"/>
    <xf numFmtId="49" fontId="3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Fill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14" fontId="9" fillId="0" borderId="1" xfId="0" applyNumberFormat="1" applyFont="1" applyBorder="1" applyAlignment="1">
      <alignment horizontal="left" vertical="center"/>
    </xf>
    <xf numFmtId="0" fontId="9" fillId="0" borderId="1" xfId="0" applyFont="1" applyFill="1" applyBorder="1" applyAlignment="1">
      <alignment horizontal="center"/>
    </xf>
    <xf numFmtId="165" fontId="9" fillId="0" borderId="1" xfId="0" applyNumberFormat="1" applyFont="1" applyFill="1" applyBorder="1"/>
    <xf numFmtId="43" fontId="9" fillId="0" borderId="1" xfId="2" applyFont="1" applyFill="1" applyBorder="1"/>
    <xf numFmtId="0" fontId="10" fillId="0" borderId="0" xfId="0" applyFont="1" applyFill="1"/>
    <xf numFmtId="14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4" fontId="9" fillId="0" borderId="1" xfId="0" applyNumberFormat="1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left" vertical="center" wrapText="1"/>
    </xf>
    <xf numFmtId="17" fontId="3" fillId="0" borderId="1" xfId="0" applyNumberFormat="1" applyFont="1" applyFill="1" applyBorder="1"/>
    <xf numFmtId="0" fontId="4" fillId="0" borderId="0" xfId="0" applyFont="1" applyFill="1" applyAlignment="1">
      <alignment vertical="center" wrapText="1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3" xfId="0" applyFont="1" applyFill="1" applyBorder="1"/>
    <xf numFmtId="0" fontId="2" fillId="0" borderId="0" xfId="0" applyFont="1" applyFill="1" applyBorder="1"/>
    <xf numFmtId="49" fontId="2" fillId="0" borderId="0" xfId="0" applyNumberFormat="1" applyFont="1" applyFill="1" applyBorder="1"/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/>
    </xf>
    <xf numFmtId="165" fontId="2" fillId="0" borderId="0" xfId="0" applyNumberFormat="1" applyFont="1" applyFill="1" applyBorder="1"/>
    <xf numFmtId="43" fontId="2" fillId="0" borderId="0" xfId="2" applyFont="1" applyFill="1" applyBorder="1"/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/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/>
    <xf numFmtId="14" fontId="3" fillId="0" borderId="0" xfId="0" applyNumberFormat="1" applyFont="1" applyFill="1" applyBorder="1"/>
    <xf numFmtId="43" fontId="3" fillId="0" borderId="0" xfId="2" applyFont="1" applyFill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Fill="1"/>
    <xf numFmtId="43" fontId="6" fillId="2" borderId="1" xfId="2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3" fillId="0" borderId="1" xfId="0" applyFont="1" applyFill="1" applyBorder="1" applyAlignment="1"/>
    <xf numFmtId="0" fontId="9" fillId="0" borderId="1" xfId="0" applyFont="1" applyFill="1" applyBorder="1" applyAlignment="1"/>
    <xf numFmtId="0" fontId="3" fillId="0" borderId="1" xfId="0" applyFont="1" applyFill="1" applyBorder="1" applyAlignment="1">
      <alignment wrapText="1"/>
    </xf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 applyAlignment="1"/>
    <xf numFmtId="0" fontId="3" fillId="0" borderId="0" xfId="0" applyFont="1" applyFill="1" applyBorder="1" applyAlignment="1">
      <alignment wrapText="1"/>
    </xf>
    <xf numFmtId="0" fontId="2" fillId="0" borderId="5" xfId="0" applyFont="1" applyFill="1" applyBorder="1" applyAlignment="1"/>
    <xf numFmtId="0" fontId="2" fillId="0" borderId="1" xfId="0" applyFont="1" applyFill="1" applyBorder="1" applyAlignment="1"/>
    <xf numFmtId="0" fontId="9" fillId="0" borderId="1" xfId="0" applyFont="1" applyFill="1" applyBorder="1" applyAlignment="1">
      <alignment horizontal="left"/>
    </xf>
    <xf numFmtId="14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</cellXfs>
  <cellStyles count="3">
    <cellStyle name="Migliaia" xfId="2" builtinId="3"/>
    <cellStyle name="Normale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U172"/>
  <sheetViews>
    <sheetView tabSelected="1" topLeftCell="J1" zoomScaleNormal="100" workbookViewId="0">
      <pane ySplit="2" topLeftCell="A29" activePane="bottomLeft" state="frozen"/>
      <selection pane="bottomLeft" activeCell="A2" sqref="A2:XFD2"/>
    </sheetView>
  </sheetViews>
  <sheetFormatPr defaultColWidth="9.140625" defaultRowHeight="15" x14ac:dyDescent="0.25"/>
  <cols>
    <col min="1" max="1" width="16.5703125" style="1" customWidth="1"/>
    <col min="2" max="2" width="18.7109375" style="1" bestFit="1" customWidth="1"/>
    <col min="3" max="3" width="8.5703125" style="1" bestFit="1" customWidth="1"/>
    <col min="4" max="4" width="22" style="1" customWidth="1"/>
    <col min="5" max="5" width="20.28515625" style="25" customWidth="1"/>
    <col min="6" max="6" width="15.42578125" style="1" bestFit="1" customWidth="1"/>
    <col min="7" max="7" width="33.140625" style="26" customWidth="1"/>
    <col min="8" max="8" width="55.28515625" style="27" customWidth="1"/>
    <col min="9" max="9" width="21.7109375" style="26" customWidth="1"/>
    <col min="10" max="10" width="14.28515625" style="25" customWidth="1"/>
    <col min="11" max="11" width="59" style="91" customWidth="1"/>
    <col min="12" max="12" width="11.5703125" style="21" customWidth="1"/>
    <col min="13" max="13" width="41.140625" style="83" customWidth="1"/>
    <col min="14" max="14" width="18" style="1" customWidth="1"/>
    <col min="15" max="15" width="12.140625" style="1" bestFit="1" customWidth="1"/>
    <col min="16" max="16" width="16.28515625" style="1" bestFit="1" customWidth="1"/>
    <col min="17" max="17" width="17.140625" style="1" customWidth="1"/>
    <col min="18" max="18" width="19.7109375" style="1" customWidth="1"/>
    <col min="19" max="19" width="17.140625" style="28" customWidth="1"/>
    <col min="20" max="20" width="18" style="21" customWidth="1"/>
    <col min="21" max="21" width="14" style="1" bestFit="1" customWidth="1"/>
    <col min="22" max="16384" width="9.140625" style="1"/>
  </cols>
  <sheetData>
    <row r="1" spans="1:21" ht="15.75" x14ac:dyDescent="0.25">
      <c r="A1" s="2"/>
      <c r="B1" s="2"/>
      <c r="C1" s="2"/>
      <c r="D1" s="2"/>
      <c r="E1" s="5"/>
      <c r="F1" s="2"/>
      <c r="G1" s="11"/>
      <c r="H1" s="12"/>
      <c r="I1" s="11"/>
      <c r="J1" s="5"/>
      <c r="K1" s="86"/>
      <c r="L1" s="13"/>
      <c r="M1" s="4"/>
      <c r="N1" s="2"/>
      <c r="O1" s="2"/>
      <c r="P1" s="2"/>
      <c r="Q1" s="2"/>
      <c r="R1" s="2"/>
      <c r="S1" s="14"/>
      <c r="T1" s="13"/>
    </row>
    <row r="2" spans="1:21" s="79" customFormat="1" ht="75" x14ac:dyDescent="0.25">
      <c r="A2" s="7" t="s">
        <v>22</v>
      </c>
      <c r="B2" s="7" t="s">
        <v>18</v>
      </c>
      <c r="C2" s="7" t="s">
        <v>312</v>
      </c>
      <c r="D2" s="7" t="s">
        <v>313</v>
      </c>
      <c r="E2" s="9" t="s">
        <v>314</v>
      </c>
      <c r="F2" s="7" t="s">
        <v>0</v>
      </c>
      <c r="G2" s="7" t="s">
        <v>29</v>
      </c>
      <c r="H2" s="7" t="s">
        <v>11</v>
      </c>
      <c r="I2" s="8" t="s">
        <v>2</v>
      </c>
      <c r="J2" s="7" t="s">
        <v>1</v>
      </c>
      <c r="K2" s="7" t="s">
        <v>3</v>
      </c>
      <c r="L2" s="7" t="s">
        <v>12</v>
      </c>
      <c r="M2" s="7" t="s">
        <v>4</v>
      </c>
      <c r="N2" s="10" t="s">
        <v>5</v>
      </c>
      <c r="O2" s="10" t="s">
        <v>17</v>
      </c>
      <c r="P2" s="10" t="s">
        <v>315</v>
      </c>
      <c r="Q2" s="10" t="s">
        <v>7</v>
      </c>
      <c r="R2" s="7" t="s">
        <v>13</v>
      </c>
      <c r="S2" s="78" t="s">
        <v>14</v>
      </c>
      <c r="T2" s="7" t="s">
        <v>10</v>
      </c>
    </row>
    <row r="3" spans="1:21" ht="31.5" customHeight="1" x14ac:dyDescent="0.25">
      <c r="A3" s="5"/>
      <c r="B3" s="5" t="s">
        <v>305</v>
      </c>
      <c r="C3" s="29" t="s">
        <v>8</v>
      </c>
      <c r="D3" s="5" t="s">
        <v>303</v>
      </c>
      <c r="E3" s="15">
        <v>44218</v>
      </c>
      <c r="F3" s="3"/>
      <c r="G3" s="16"/>
      <c r="H3" s="6" t="s">
        <v>306</v>
      </c>
      <c r="I3" s="16"/>
      <c r="J3" s="5"/>
      <c r="K3" s="88"/>
      <c r="L3" s="13"/>
      <c r="M3" s="4" t="s">
        <v>298</v>
      </c>
      <c r="N3" s="18">
        <f>Q3/1.22</f>
        <v>10500</v>
      </c>
      <c r="O3" s="18"/>
      <c r="P3" s="18">
        <f>N3*22/100</f>
        <v>2310</v>
      </c>
      <c r="Q3" s="18">
        <v>12810</v>
      </c>
      <c r="R3" s="40"/>
      <c r="S3" s="14">
        <f>980+910+4130+2240+1890</f>
        <v>10150</v>
      </c>
      <c r="T3" s="40">
        <v>44410</v>
      </c>
      <c r="U3" s="77"/>
    </row>
    <row r="4" spans="1:21" ht="31.5" customHeight="1" x14ac:dyDescent="0.25">
      <c r="A4" s="5"/>
      <c r="B4" s="5" t="s">
        <v>304</v>
      </c>
      <c r="C4" s="29" t="s">
        <v>8</v>
      </c>
      <c r="D4" s="5" t="s">
        <v>170</v>
      </c>
      <c r="E4" s="15">
        <v>44223</v>
      </c>
      <c r="F4" s="3"/>
      <c r="G4" s="16"/>
      <c r="H4" s="6" t="s">
        <v>302</v>
      </c>
      <c r="I4" s="16"/>
      <c r="J4" s="5"/>
      <c r="K4" s="88"/>
      <c r="L4" s="13"/>
      <c r="M4" s="4" t="s">
        <v>281</v>
      </c>
      <c r="N4" s="18">
        <v>23234.55</v>
      </c>
      <c r="O4" s="18">
        <f>N4*4/100</f>
        <v>929.38199999999995</v>
      </c>
      <c r="P4" s="18">
        <f>(N4+O4)*22/100</f>
        <v>5316.0650399999995</v>
      </c>
      <c r="Q4" s="18">
        <v>29480</v>
      </c>
      <c r="R4" s="40"/>
      <c r="S4" s="14">
        <v>18246.39</v>
      </c>
      <c r="T4" s="40">
        <v>44547</v>
      </c>
      <c r="U4" s="77"/>
    </row>
    <row r="5" spans="1:21" ht="31.5" customHeight="1" x14ac:dyDescent="0.25">
      <c r="A5" s="5" t="s">
        <v>64</v>
      </c>
      <c r="B5" s="5" t="s">
        <v>95</v>
      </c>
      <c r="C5" s="29" t="s">
        <v>8</v>
      </c>
      <c r="D5" s="5" t="s">
        <v>63</v>
      </c>
      <c r="E5" s="15">
        <v>44224</v>
      </c>
      <c r="F5" s="3" t="s">
        <v>65</v>
      </c>
      <c r="G5" s="16" t="s">
        <v>23</v>
      </c>
      <c r="H5" s="6" t="s">
        <v>31</v>
      </c>
      <c r="I5" s="16" t="s">
        <v>30</v>
      </c>
      <c r="J5" s="5">
        <v>3</v>
      </c>
      <c r="K5" s="88" t="s">
        <v>94</v>
      </c>
      <c r="L5" s="13">
        <v>2</v>
      </c>
      <c r="M5" s="4" t="s">
        <v>16</v>
      </c>
      <c r="N5" s="18">
        <f>Q5/104%</f>
        <v>67345.730769230766</v>
      </c>
      <c r="O5" s="18"/>
      <c r="P5" s="18">
        <f>Q5-N5</f>
        <v>2693.8292307692318</v>
      </c>
      <c r="Q5" s="18">
        <v>70039.56</v>
      </c>
      <c r="R5" s="40">
        <v>45291</v>
      </c>
      <c r="S5" s="14">
        <f>165.55+198.66+203.39+553.4+709.48+912.87+903.41+648+212.85+1102.07+1068.96+5+1040.58+629.08+775.7+1035.85+1182.47+889.22+((1052.69+1126.48+988.74+172.14+1141.23)/1.04)</f>
        <v>16545.463076923079</v>
      </c>
      <c r="T5" s="40">
        <v>44895</v>
      </c>
      <c r="U5" s="77"/>
    </row>
    <row r="6" spans="1:21" ht="31.5" customHeight="1" x14ac:dyDescent="0.25">
      <c r="A6" s="5" t="s">
        <v>32</v>
      </c>
      <c r="B6" s="5" t="s">
        <v>96</v>
      </c>
      <c r="C6" s="29" t="s">
        <v>8</v>
      </c>
      <c r="D6" s="5" t="s">
        <v>63</v>
      </c>
      <c r="E6" s="15">
        <v>44225</v>
      </c>
      <c r="F6" s="3" t="s">
        <v>66</v>
      </c>
      <c r="G6" s="16" t="s">
        <v>27</v>
      </c>
      <c r="H6" s="6" t="s">
        <v>103</v>
      </c>
      <c r="I6" s="16" t="s">
        <v>30</v>
      </c>
      <c r="J6" s="5">
        <v>1</v>
      </c>
      <c r="K6" s="86" t="s">
        <v>97</v>
      </c>
      <c r="L6" s="13">
        <v>1</v>
      </c>
      <c r="M6" s="4" t="s">
        <v>98</v>
      </c>
      <c r="N6" s="18">
        <f>Q6/122%</f>
        <v>17127</v>
      </c>
      <c r="O6" s="18"/>
      <c r="P6" s="18">
        <f t="shared" ref="P6:P7" si="0">Q6-N6</f>
        <v>3767.9399999999987</v>
      </c>
      <c r="Q6" s="18">
        <v>20894.939999999999</v>
      </c>
      <c r="R6" s="40">
        <v>45291</v>
      </c>
      <c r="S6" s="14">
        <f>5709+5905.43</f>
        <v>11614.43</v>
      </c>
      <c r="T6" s="40">
        <v>44620</v>
      </c>
      <c r="U6" s="77"/>
    </row>
    <row r="7" spans="1:21" ht="31.5" customHeight="1" x14ac:dyDescent="0.25">
      <c r="A7" s="5" t="s">
        <v>33</v>
      </c>
      <c r="B7" s="5" t="s">
        <v>33</v>
      </c>
      <c r="C7" s="29" t="s">
        <v>8</v>
      </c>
      <c r="D7" s="5" t="s">
        <v>63</v>
      </c>
      <c r="E7" s="20">
        <v>44228</v>
      </c>
      <c r="F7" s="3" t="s">
        <v>67</v>
      </c>
      <c r="G7" s="16" t="s">
        <v>6</v>
      </c>
      <c r="H7" s="6" t="s">
        <v>54</v>
      </c>
      <c r="I7" s="16" t="s">
        <v>30</v>
      </c>
      <c r="J7" s="5">
        <v>1</v>
      </c>
      <c r="K7" s="86" t="s">
        <v>99</v>
      </c>
      <c r="L7" s="13">
        <v>1</v>
      </c>
      <c r="M7" s="4" t="s">
        <v>99</v>
      </c>
      <c r="N7" s="18">
        <f>Q7/122%</f>
        <v>31000</v>
      </c>
      <c r="O7" s="18"/>
      <c r="P7" s="18">
        <f t="shared" si="0"/>
        <v>6820</v>
      </c>
      <c r="Q7" s="18">
        <v>37820</v>
      </c>
      <c r="R7" s="41" t="s">
        <v>108</v>
      </c>
      <c r="S7" s="14">
        <f>5500+5500+5000+7500+7500</f>
        <v>31000</v>
      </c>
      <c r="T7" s="40">
        <v>44439</v>
      </c>
      <c r="U7" s="77"/>
    </row>
    <row r="8" spans="1:21" ht="31.5" customHeight="1" x14ac:dyDescent="0.25">
      <c r="A8" s="5" t="s">
        <v>34</v>
      </c>
      <c r="B8" s="5" t="s">
        <v>34</v>
      </c>
      <c r="C8" s="29" t="s">
        <v>9</v>
      </c>
      <c r="D8" s="5" t="s">
        <v>63</v>
      </c>
      <c r="E8" s="15">
        <v>44229</v>
      </c>
      <c r="F8" s="3" t="s">
        <v>68</v>
      </c>
      <c r="G8" s="16" t="s">
        <v>24</v>
      </c>
      <c r="H8" s="6" t="s">
        <v>55</v>
      </c>
      <c r="I8" s="16" t="s">
        <v>30</v>
      </c>
      <c r="J8" s="5">
        <v>1</v>
      </c>
      <c r="K8" s="86" t="s">
        <v>100</v>
      </c>
      <c r="L8" s="13">
        <v>1</v>
      </c>
      <c r="M8" s="4" t="s">
        <v>101</v>
      </c>
      <c r="N8" s="18">
        <v>2964.27</v>
      </c>
      <c r="O8" s="18">
        <f>N8*4%</f>
        <v>118.57080000000001</v>
      </c>
      <c r="P8" s="18">
        <f t="shared" ref="P8:P16" si="1">(N8+O8)*22%</f>
        <v>678.22497599999997</v>
      </c>
      <c r="Q8" s="18">
        <f t="shared" ref="Q8:Q64" si="2">N8+O8+P8</f>
        <v>3761.0657759999999</v>
      </c>
      <c r="R8" s="40"/>
      <c r="S8" s="14">
        <v>3082.84</v>
      </c>
      <c r="T8" s="40">
        <v>44561</v>
      </c>
      <c r="U8" s="77"/>
    </row>
    <row r="9" spans="1:21" ht="31.5" customHeight="1" x14ac:dyDescent="0.25">
      <c r="A9" s="5" t="s">
        <v>35</v>
      </c>
      <c r="B9" s="5" t="s">
        <v>35</v>
      </c>
      <c r="C9" s="29" t="s">
        <v>8</v>
      </c>
      <c r="D9" s="5" t="s">
        <v>63</v>
      </c>
      <c r="E9" s="15">
        <v>44233</v>
      </c>
      <c r="F9" s="3" t="s">
        <v>69</v>
      </c>
      <c r="G9" s="16" t="s">
        <v>6</v>
      </c>
      <c r="H9" s="6" t="s">
        <v>102</v>
      </c>
      <c r="I9" s="16" t="s">
        <v>30</v>
      </c>
      <c r="J9" s="5">
        <v>1</v>
      </c>
      <c r="K9" s="86" t="s">
        <v>104</v>
      </c>
      <c r="L9" s="13">
        <v>1</v>
      </c>
      <c r="M9" s="4" t="str">
        <f>K9</f>
        <v>OutdoorActive srl</v>
      </c>
      <c r="N9" s="18">
        <f t="shared" ref="N9:N18" si="3">Q9/122%</f>
        <v>4100</v>
      </c>
      <c r="O9" s="18"/>
      <c r="P9" s="18">
        <f t="shared" si="1"/>
        <v>902</v>
      </c>
      <c r="Q9" s="18">
        <v>5002</v>
      </c>
      <c r="R9" s="40"/>
      <c r="S9" s="14">
        <f>1700+1200</f>
        <v>2900</v>
      </c>
      <c r="T9" s="40">
        <v>44680</v>
      </c>
      <c r="U9" s="77"/>
    </row>
    <row r="10" spans="1:21" ht="31.5" customHeight="1" x14ac:dyDescent="0.25">
      <c r="A10" s="5" t="s">
        <v>36</v>
      </c>
      <c r="B10" s="5" t="s">
        <v>36</v>
      </c>
      <c r="C10" s="29" t="s">
        <v>8</v>
      </c>
      <c r="D10" s="5" t="s">
        <v>63</v>
      </c>
      <c r="E10" s="15">
        <v>44235</v>
      </c>
      <c r="F10" s="3" t="s">
        <v>70</v>
      </c>
      <c r="G10" s="16" t="s">
        <v>23</v>
      </c>
      <c r="H10" s="6" t="s">
        <v>105</v>
      </c>
      <c r="I10" s="16" t="s">
        <v>30</v>
      </c>
      <c r="J10" s="5">
        <v>1</v>
      </c>
      <c r="K10" s="86" t="s">
        <v>106</v>
      </c>
      <c r="L10" s="13">
        <v>1</v>
      </c>
      <c r="M10" s="4" t="s">
        <v>106</v>
      </c>
      <c r="N10" s="18">
        <f t="shared" si="3"/>
        <v>1225.4098360655737</v>
      </c>
      <c r="O10" s="18"/>
      <c r="P10" s="18">
        <f t="shared" si="1"/>
        <v>269.59016393442624</v>
      </c>
      <c r="Q10" s="18">
        <v>1495</v>
      </c>
      <c r="R10" s="40"/>
      <c r="S10" s="14">
        <v>1225.4100000000001</v>
      </c>
      <c r="T10" s="40">
        <v>44259</v>
      </c>
      <c r="U10" s="77"/>
    </row>
    <row r="11" spans="1:21" ht="31.5" customHeight="1" x14ac:dyDescent="0.25">
      <c r="A11" s="5" t="s">
        <v>37</v>
      </c>
      <c r="B11" s="5" t="s">
        <v>37</v>
      </c>
      <c r="C11" s="29" t="s">
        <v>8</v>
      </c>
      <c r="D11" s="5" t="s">
        <v>63</v>
      </c>
      <c r="E11" s="15">
        <v>44235</v>
      </c>
      <c r="F11" s="3" t="s">
        <v>71</v>
      </c>
      <c r="G11" s="16" t="s">
        <v>23</v>
      </c>
      <c r="H11" s="6" t="s">
        <v>109</v>
      </c>
      <c r="I11" s="16" t="s">
        <v>30</v>
      </c>
      <c r="J11" s="5">
        <v>2</v>
      </c>
      <c r="K11" s="86" t="s">
        <v>107</v>
      </c>
      <c r="L11" s="13">
        <v>2</v>
      </c>
      <c r="M11" s="4" t="s">
        <v>20</v>
      </c>
      <c r="N11" s="18">
        <f t="shared" si="3"/>
        <v>3000</v>
      </c>
      <c r="O11" s="18"/>
      <c r="P11" s="18">
        <f t="shared" si="1"/>
        <v>660</v>
      </c>
      <c r="Q11" s="18">
        <v>3660</v>
      </c>
      <c r="R11" s="40">
        <v>45291</v>
      </c>
      <c r="S11" s="14">
        <v>1000</v>
      </c>
      <c r="T11" s="40">
        <v>44620</v>
      </c>
      <c r="U11" s="77"/>
    </row>
    <row r="12" spans="1:21" ht="31.5" customHeight="1" x14ac:dyDescent="0.25">
      <c r="A12" s="5" t="s">
        <v>38</v>
      </c>
      <c r="B12" s="5" t="s">
        <v>38</v>
      </c>
      <c r="C12" s="29" t="s">
        <v>8</v>
      </c>
      <c r="D12" s="5" t="s">
        <v>63</v>
      </c>
      <c r="E12" s="15">
        <v>44245</v>
      </c>
      <c r="F12" s="3" t="s">
        <v>72</v>
      </c>
      <c r="G12" s="16" t="s">
        <v>6</v>
      </c>
      <c r="H12" s="6" t="s">
        <v>110</v>
      </c>
      <c r="I12" s="16" t="s">
        <v>30</v>
      </c>
      <c r="J12" s="5">
        <v>1</v>
      </c>
      <c r="K12" s="86" t="s">
        <v>111</v>
      </c>
      <c r="L12" s="13">
        <v>1</v>
      </c>
      <c r="M12" s="4" t="str">
        <f>K12</f>
        <v>Acqua&amp;Sole srl</v>
      </c>
      <c r="N12" s="18">
        <f t="shared" si="3"/>
        <v>21714.336065573771</v>
      </c>
      <c r="O12" s="18"/>
      <c r="P12" s="18">
        <f t="shared" si="1"/>
        <v>4777.1539344262292</v>
      </c>
      <c r="Q12" s="18">
        <v>26491.49</v>
      </c>
      <c r="R12" s="40">
        <v>44561</v>
      </c>
      <c r="S12" s="14">
        <f>9123.44+10118.86</f>
        <v>19242.300000000003</v>
      </c>
      <c r="T12" s="40">
        <v>44593</v>
      </c>
      <c r="U12" s="77"/>
    </row>
    <row r="13" spans="1:21" ht="31.5" customHeight="1" x14ac:dyDescent="0.25">
      <c r="A13" s="5" t="s">
        <v>39</v>
      </c>
      <c r="B13" s="5" t="s">
        <v>39</v>
      </c>
      <c r="C13" s="29" t="s">
        <v>8</v>
      </c>
      <c r="D13" s="5" t="s">
        <v>63</v>
      </c>
      <c r="E13" s="15">
        <v>44245</v>
      </c>
      <c r="F13" s="3" t="s">
        <v>73</v>
      </c>
      <c r="G13" s="11" t="s">
        <v>23</v>
      </c>
      <c r="H13" s="6" t="s">
        <v>112</v>
      </c>
      <c r="I13" s="11" t="s">
        <v>30</v>
      </c>
      <c r="J13" s="5">
        <v>3</v>
      </c>
      <c r="K13" s="86" t="s">
        <v>113</v>
      </c>
      <c r="L13" s="13">
        <v>3</v>
      </c>
      <c r="M13" s="4" t="s">
        <v>114</v>
      </c>
      <c r="N13" s="18">
        <f t="shared" si="3"/>
        <v>35954.918032786889</v>
      </c>
      <c r="O13" s="18"/>
      <c r="P13" s="18">
        <f t="shared" si="1"/>
        <v>7910.0819672131156</v>
      </c>
      <c r="Q13" s="18">
        <v>43865</v>
      </c>
      <c r="R13" s="40">
        <v>44561</v>
      </c>
      <c r="S13" s="14">
        <f>28617.23+7262.16</f>
        <v>35879.39</v>
      </c>
      <c r="T13" s="40">
        <v>44447</v>
      </c>
      <c r="U13" s="77"/>
    </row>
    <row r="14" spans="1:21" ht="44.25" customHeight="1" x14ac:dyDescent="0.25">
      <c r="A14" s="5" t="s">
        <v>40</v>
      </c>
      <c r="B14" s="5" t="s">
        <v>40</v>
      </c>
      <c r="C14" s="29" t="s">
        <v>8</v>
      </c>
      <c r="D14" s="5" t="s">
        <v>63</v>
      </c>
      <c r="E14" s="15">
        <v>44253</v>
      </c>
      <c r="F14" s="3" t="s">
        <v>74</v>
      </c>
      <c r="G14" s="16" t="s">
        <v>23</v>
      </c>
      <c r="H14" s="6" t="s">
        <v>117</v>
      </c>
      <c r="I14" s="16" t="s">
        <v>30</v>
      </c>
      <c r="J14" s="5">
        <v>1</v>
      </c>
      <c r="K14" s="88" t="s">
        <v>19</v>
      </c>
      <c r="L14" s="13">
        <v>1</v>
      </c>
      <c r="M14" s="4" t="s">
        <v>21</v>
      </c>
      <c r="N14" s="18">
        <f t="shared" si="3"/>
        <v>2400</v>
      </c>
      <c r="O14" s="18"/>
      <c r="P14" s="18">
        <f t="shared" si="1"/>
        <v>528</v>
      </c>
      <c r="Q14" s="18">
        <v>2928</v>
      </c>
      <c r="R14" s="40">
        <v>44378</v>
      </c>
      <c r="S14" s="14">
        <v>2400</v>
      </c>
      <c r="T14" s="40">
        <v>44469</v>
      </c>
      <c r="U14" s="77"/>
    </row>
    <row r="15" spans="1:21" s="39" customFormat="1" ht="31.5" customHeight="1" x14ac:dyDescent="0.25">
      <c r="A15" s="30" t="s">
        <v>53</v>
      </c>
      <c r="B15" s="30" t="s">
        <v>53</v>
      </c>
      <c r="C15" s="31" t="s">
        <v>8</v>
      </c>
      <c r="D15" s="30" t="s">
        <v>63</v>
      </c>
      <c r="E15" s="32">
        <v>44265</v>
      </c>
      <c r="F15" s="33" t="s">
        <v>75</v>
      </c>
      <c r="G15" s="34" t="s">
        <v>23</v>
      </c>
      <c r="H15" s="35" t="s">
        <v>118</v>
      </c>
      <c r="I15" s="34" t="s">
        <v>30</v>
      </c>
      <c r="J15" s="30">
        <v>2</v>
      </c>
      <c r="K15" s="87" t="s">
        <v>115</v>
      </c>
      <c r="L15" s="36">
        <v>2</v>
      </c>
      <c r="M15" s="95" t="s">
        <v>116</v>
      </c>
      <c r="N15" s="18">
        <f t="shared" si="3"/>
        <v>1500</v>
      </c>
      <c r="O15" s="37"/>
      <c r="P15" s="18">
        <f t="shared" si="1"/>
        <v>330</v>
      </c>
      <c r="Q15" s="37">
        <v>1830</v>
      </c>
      <c r="R15" s="42">
        <v>45291</v>
      </c>
      <c r="S15" s="38">
        <v>500</v>
      </c>
      <c r="T15" s="42">
        <v>44347</v>
      </c>
      <c r="U15" s="77"/>
    </row>
    <row r="16" spans="1:21" ht="31.5" customHeight="1" x14ac:dyDescent="0.25">
      <c r="A16" s="5" t="s">
        <v>41</v>
      </c>
      <c r="B16" s="5" t="s">
        <v>41</v>
      </c>
      <c r="C16" s="29" t="s">
        <v>8</v>
      </c>
      <c r="D16" s="5" t="s">
        <v>63</v>
      </c>
      <c r="E16" s="15">
        <v>44258</v>
      </c>
      <c r="F16" s="3" t="s">
        <v>76</v>
      </c>
      <c r="G16" s="11" t="s">
        <v>23</v>
      </c>
      <c r="H16" s="6" t="s">
        <v>119</v>
      </c>
      <c r="I16" s="11" t="s">
        <v>30</v>
      </c>
      <c r="J16" s="5">
        <v>1</v>
      </c>
      <c r="K16" s="86" t="s">
        <v>120</v>
      </c>
      <c r="L16" s="13">
        <v>1</v>
      </c>
      <c r="M16" s="4" t="str">
        <f>K16</f>
        <v>Giambrocono &amp; Co Spa</v>
      </c>
      <c r="N16" s="18">
        <f t="shared" si="3"/>
        <v>1054.9180327868853</v>
      </c>
      <c r="O16" s="18"/>
      <c r="P16" s="18">
        <f t="shared" si="1"/>
        <v>232.08196721311478</v>
      </c>
      <c r="Q16" s="18">
        <v>1287</v>
      </c>
      <c r="R16" s="2"/>
      <c r="S16" s="38">
        <v>1054.92</v>
      </c>
      <c r="T16" s="40">
        <v>44316</v>
      </c>
      <c r="U16" s="77"/>
    </row>
    <row r="17" spans="1:21" ht="31.5" customHeight="1" x14ac:dyDescent="0.25">
      <c r="A17" s="5" t="s">
        <v>42</v>
      </c>
      <c r="B17" s="5" t="s">
        <v>42</v>
      </c>
      <c r="C17" s="29" t="s">
        <v>9</v>
      </c>
      <c r="D17" s="5" t="s">
        <v>63</v>
      </c>
      <c r="E17" s="15">
        <v>44265</v>
      </c>
      <c r="F17" s="3" t="s">
        <v>77</v>
      </c>
      <c r="G17" s="11" t="s">
        <v>24</v>
      </c>
      <c r="H17" s="6" t="s">
        <v>121</v>
      </c>
      <c r="I17" s="11" t="s">
        <v>30</v>
      </c>
      <c r="J17" s="5">
        <v>1</v>
      </c>
      <c r="K17" s="86" t="s">
        <v>122</v>
      </c>
      <c r="L17" s="13">
        <v>1</v>
      </c>
      <c r="M17" s="4" t="str">
        <f>K17</f>
        <v>Brambilla Lorenzo Impresa Edile</v>
      </c>
      <c r="N17" s="18">
        <f t="shared" si="3"/>
        <v>5435</v>
      </c>
      <c r="O17" s="18"/>
      <c r="P17" s="18">
        <f t="shared" ref="P17:P22" si="4">N17*22%</f>
        <v>1195.7</v>
      </c>
      <c r="Q17" s="18">
        <v>6630.7</v>
      </c>
      <c r="R17" s="19"/>
      <c r="S17" s="14">
        <v>5435</v>
      </c>
      <c r="T17" s="40">
        <v>44316</v>
      </c>
      <c r="U17" s="77"/>
    </row>
    <row r="18" spans="1:21" ht="31.5" customHeight="1" x14ac:dyDescent="0.25">
      <c r="A18" s="5" t="s">
        <v>43</v>
      </c>
      <c r="B18" s="5" t="s">
        <v>43</v>
      </c>
      <c r="C18" s="29" t="s">
        <v>8</v>
      </c>
      <c r="D18" s="5" t="s">
        <v>63</v>
      </c>
      <c r="E18" s="15">
        <v>44266</v>
      </c>
      <c r="F18" s="3" t="s">
        <v>78</v>
      </c>
      <c r="G18" s="11" t="s">
        <v>6</v>
      </c>
      <c r="H18" s="6" t="s">
        <v>123</v>
      </c>
      <c r="I18" s="11" t="s">
        <v>30</v>
      </c>
      <c r="J18" s="5">
        <v>1</v>
      </c>
      <c r="K18" s="86" t="s">
        <v>114</v>
      </c>
      <c r="L18" s="13">
        <v>1</v>
      </c>
      <c r="M18" s="4" t="str">
        <f>K18</f>
        <v>Minoprio Analisi e Certificazioni</v>
      </c>
      <c r="N18" s="18">
        <f t="shared" si="3"/>
        <v>10000</v>
      </c>
      <c r="O18" s="18"/>
      <c r="P18" s="18">
        <f t="shared" si="4"/>
        <v>2200</v>
      </c>
      <c r="Q18" s="18">
        <v>12200</v>
      </c>
      <c r="R18" s="2"/>
      <c r="S18" s="14">
        <v>3200</v>
      </c>
      <c r="T18" s="40">
        <v>44620</v>
      </c>
      <c r="U18" s="77"/>
    </row>
    <row r="19" spans="1:21" ht="31.5" customHeight="1" x14ac:dyDescent="0.25">
      <c r="A19" s="5" t="s">
        <v>44</v>
      </c>
      <c r="B19" s="5" t="s">
        <v>44</v>
      </c>
      <c r="C19" s="29" t="s">
        <v>8</v>
      </c>
      <c r="D19" s="5" t="s">
        <v>63</v>
      </c>
      <c r="E19" s="15">
        <v>44280</v>
      </c>
      <c r="F19" s="3" t="s">
        <v>79</v>
      </c>
      <c r="G19" s="11" t="s">
        <v>23</v>
      </c>
      <c r="H19" s="6" t="s">
        <v>124</v>
      </c>
      <c r="I19" s="11" t="s">
        <v>30</v>
      </c>
      <c r="J19" s="5">
        <v>1</v>
      </c>
      <c r="K19" s="86" t="s">
        <v>125</v>
      </c>
      <c r="L19" s="13">
        <v>1</v>
      </c>
      <c r="M19" s="4" t="s">
        <v>125</v>
      </c>
      <c r="N19" s="18">
        <v>1350</v>
      </c>
      <c r="O19" s="18"/>
      <c r="P19" s="18"/>
      <c r="Q19" s="18">
        <f t="shared" si="2"/>
        <v>1350</v>
      </c>
      <c r="R19" s="19">
        <v>44280</v>
      </c>
      <c r="S19" s="14">
        <v>1350</v>
      </c>
      <c r="T19" s="40">
        <v>44530</v>
      </c>
      <c r="U19" s="77"/>
    </row>
    <row r="20" spans="1:21" ht="31.5" customHeight="1" x14ac:dyDescent="0.25">
      <c r="A20" s="5" t="s">
        <v>45</v>
      </c>
      <c r="B20" s="5" t="s">
        <v>45</v>
      </c>
      <c r="C20" s="29" t="s">
        <v>8</v>
      </c>
      <c r="D20" s="5" t="s">
        <v>63</v>
      </c>
      <c r="E20" s="15">
        <v>44299</v>
      </c>
      <c r="F20" s="3" t="s">
        <v>80</v>
      </c>
      <c r="G20" s="11" t="s">
        <v>23</v>
      </c>
      <c r="H20" s="6" t="s">
        <v>126</v>
      </c>
      <c r="I20" s="11" t="s">
        <v>30</v>
      </c>
      <c r="J20" s="5">
        <v>1</v>
      </c>
      <c r="K20" s="86" t="s">
        <v>127</v>
      </c>
      <c r="L20" s="13">
        <v>1</v>
      </c>
      <c r="M20" s="4" t="str">
        <f>K20</f>
        <v>AeffeGroup srl</v>
      </c>
      <c r="N20" s="18">
        <v>3200</v>
      </c>
      <c r="O20" s="18"/>
      <c r="P20" s="18">
        <f>N20*22%</f>
        <v>704</v>
      </c>
      <c r="Q20" s="18">
        <f t="shared" si="2"/>
        <v>3904</v>
      </c>
      <c r="R20" s="19">
        <v>45291</v>
      </c>
      <c r="S20" s="14">
        <f>950+197+950</f>
        <v>2097</v>
      </c>
      <c r="T20" s="40">
        <v>44712</v>
      </c>
      <c r="U20" s="77"/>
    </row>
    <row r="21" spans="1:21" ht="31.5" customHeight="1" x14ac:dyDescent="0.25">
      <c r="A21" s="5" t="s">
        <v>46</v>
      </c>
      <c r="B21" s="5" t="s">
        <v>46</v>
      </c>
      <c r="C21" s="29" t="s">
        <v>8</v>
      </c>
      <c r="D21" s="5" t="s">
        <v>63</v>
      </c>
      <c r="E21" s="15">
        <v>44300</v>
      </c>
      <c r="F21" s="3" t="s">
        <v>81</v>
      </c>
      <c r="G21" s="11" t="s">
        <v>24</v>
      </c>
      <c r="H21" s="43" t="s">
        <v>128</v>
      </c>
      <c r="I21" s="11" t="s">
        <v>30</v>
      </c>
      <c r="J21" s="5">
        <v>1</v>
      </c>
      <c r="K21" s="86" t="s">
        <v>129</v>
      </c>
      <c r="L21" s="13">
        <v>1</v>
      </c>
      <c r="M21" s="4" t="str">
        <f>K21</f>
        <v>Studio TerraViva</v>
      </c>
      <c r="N21" s="18">
        <v>1961.54</v>
      </c>
      <c r="O21" s="18">
        <f>N21*4%</f>
        <v>78.461600000000004</v>
      </c>
      <c r="P21" s="18">
        <f>(N21+O21)*22%</f>
        <v>448.80035200000003</v>
      </c>
      <c r="Q21" s="18">
        <f>N21+O21+P21</f>
        <v>2488.8019520000003</v>
      </c>
      <c r="R21" s="44">
        <v>45017</v>
      </c>
      <c r="S21" s="14">
        <f>1020</f>
        <v>1020</v>
      </c>
      <c r="T21" s="40">
        <v>44620</v>
      </c>
      <c r="U21" s="77"/>
    </row>
    <row r="22" spans="1:21" ht="31.5" customHeight="1" x14ac:dyDescent="0.25">
      <c r="A22" s="5" t="s">
        <v>47</v>
      </c>
      <c r="B22" s="5" t="s">
        <v>47</v>
      </c>
      <c r="C22" s="29" t="s">
        <v>9</v>
      </c>
      <c r="D22" s="5" t="s">
        <v>63</v>
      </c>
      <c r="E22" s="15">
        <v>44305</v>
      </c>
      <c r="F22" s="3" t="s">
        <v>82</v>
      </c>
      <c r="G22" s="11" t="s">
        <v>24</v>
      </c>
      <c r="H22" s="43" t="s">
        <v>130</v>
      </c>
      <c r="I22" s="11" t="s">
        <v>30</v>
      </c>
      <c r="J22" s="5">
        <v>3</v>
      </c>
      <c r="K22" s="86" t="s">
        <v>132</v>
      </c>
      <c r="L22" s="13">
        <v>3</v>
      </c>
      <c r="M22" s="4" t="s">
        <v>131</v>
      </c>
      <c r="N22" s="18">
        <v>5500</v>
      </c>
      <c r="O22" s="18"/>
      <c r="P22" s="18">
        <f t="shared" si="4"/>
        <v>1210</v>
      </c>
      <c r="Q22" s="18">
        <f t="shared" si="2"/>
        <v>6710</v>
      </c>
      <c r="R22" s="2"/>
      <c r="S22" s="14">
        <v>5500</v>
      </c>
      <c r="T22" s="40">
        <v>44410</v>
      </c>
      <c r="U22" s="77"/>
    </row>
    <row r="23" spans="1:21" ht="31.5" customHeight="1" x14ac:dyDescent="0.25">
      <c r="A23" s="5" t="s">
        <v>48</v>
      </c>
      <c r="B23" s="5" t="s">
        <v>48</v>
      </c>
      <c r="C23" s="29" t="s">
        <v>9</v>
      </c>
      <c r="D23" s="5" t="s">
        <v>63</v>
      </c>
      <c r="E23" s="15">
        <v>44316</v>
      </c>
      <c r="F23" s="3" t="s">
        <v>83</v>
      </c>
      <c r="G23" s="11" t="s">
        <v>23</v>
      </c>
      <c r="H23" s="43" t="s">
        <v>133</v>
      </c>
      <c r="I23" s="11" t="s">
        <v>30</v>
      </c>
      <c r="J23" s="5">
        <v>1</v>
      </c>
      <c r="K23" s="88" t="s">
        <v>134</v>
      </c>
      <c r="L23" s="13">
        <v>1</v>
      </c>
      <c r="M23" s="4" t="str">
        <f t="shared" ref="M23:M28" si="5">K23</f>
        <v>K2Real srl</v>
      </c>
      <c r="N23" s="18">
        <v>2000</v>
      </c>
      <c r="O23" s="18"/>
      <c r="P23" s="18">
        <f>N23*22%</f>
        <v>440</v>
      </c>
      <c r="Q23" s="18">
        <f t="shared" si="2"/>
        <v>2440</v>
      </c>
      <c r="R23" s="19">
        <v>44377</v>
      </c>
      <c r="S23" s="14">
        <v>2000</v>
      </c>
      <c r="T23" s="40">
        <v>44410</v>
      </c>
      <c r="U23" s="77"/>
    </row>
    <row r="24" spans="1:21" ht="31.5" customHeight="1" x14ac:dyDescent="0.25">
      <c r="A24" s="5" t="s">
        <v>49</v>
      </c>
      <c r="B24" s="5" t="s">
        <v>49</v>
      </c>
      <c r="C24" s="29" t="s">
        <v>8</v>
      </c>
      <c r="D24" s="5" t="s">
        <v>63</v>
      </c>
      <c r="E24" s="15">
        <v>44305</v>
      </c>
      <c r="F24" s="3" t="s">
        <v>84</v>
      </c>
      <c r="G24" s="11" t="s">
        <v>23</v>
      </c>
      <c r="H24" s="6" t="s">
        <v>135</v>
      </c>
      <c r="I24" s="11" t="s">
        <v>30</v>
      </c>
      <c r="J24" s="5">
        <v>1</v>
      </c>
      <c r="K24" s="86" t="s">
        <v>136</v>
      </c>
      <c r="L24" s="13">
        <v>1</v>
      </c>
      <c r="M24" s="4" t="str">
        <f t="shared" si="5"/>
        <v>A&amp;R Pharma S.r.l.</v>
      </c>
      <c r="N24" s="18">
        <v>2400</v>
      </c>
      <c r="O24" s="18"/>
      <c r="P24" s="18">
        <f>(N24+O24)*5%</f>
        <v>120</v>
      </c>
      <c r="Q24" s="18">
        <f>N24+O24+P24</f>
        <v>2520</v>
      </c>
      <c r="R24" s="44">
        <v>44317</v>
      </c>
      <c r="S24" s="14">
        <v>2400</v>
      </c>
      <c r="T24" s="40">
        <v>44336</v>
      </c>
      <c r="U24" s="77"/>
    </row>
    <row r="25" spans="1:21" ht="31.5" customHeight="1" x14ac:dyDescent="0.25">
      <c r="A25" s="5" t="s">
        <v>50</v>
      </c>
      <c r="B25" s="5" t="s">
        <v>50</v>
      </c>
      <c r="C25" s="29" t="s">
        <v>8</v>
      </c>
      <c r="D25" s="5" t="s">
        <v>63</v>
      </c>
      <c r="E25" s="15">
        <v>44320</v>
      </c>
      <c r="F25" s="3" t="s">
        <v>85</v>
      </c>
      <c r="G25" s="11" t="s">
        <v>23</v>
      </c>
      <c r="H25" s="6" t="s">
        <v>137</v>
      </c>
      <c r="I25" s="11" t="s">
        <v>30</v>
      </c>
      <c r="J25" s="5">
        <v>1</v>
      </c>
      <c r="K25" s="86" t="s">
        <v>138</v>
      </c>
      <c r="L25" s="13">
        <v>1</v>
      </c>
      <c r="M25" s="4" t="str">
        <f t="shared" si="5"/>
        <v>Autofficina TF Auto</v>
      </c>
      <c r="N25" s="18">
        <v>2538.27</v>
      </c>
      <c r="O25" s="18"/>
      <c r="P25" s="18">
        <f>(N25+O25)*22%</f>
        <v>558.4194</v>
      </c>
      <c r="Q25" s="18">
        <f t="shared" si="2"/>
        <v>3096.6894000000002</v>
      </c>
      <c r="R25" s="2"/>
      <c r="S25" s="14">
        <v>2538.27</v>
      </c>
      <c r="T25" s="40">
        <v>44326</v>
      </c>
      <c r="U25" s="77"/>
    </row>
    <row r="26" spans="1:21" ht="31.5" customHeight="1" x14ac:dyDescent="0.25">
      <c r="A26" s="5" t="s">
        <v>51</v>
      </c>
      <c r="B26" s="5" t="s">
        <v>51</v>
      </c>
      <c r="C26" s="29" t="s">
        <v>9</v>
      </c>
      <c r="D26" s="5" t="s">
        <v>63</v>
      </c>
      <c r="E26" s="15">
        <v>44323</v>
      </c>
      <c r="F26" s="3" t="s">
        <v>86</v>
      </c>
      <c r="G26" s="16" t="s">
        <v>24</v>
      </c>
      <c r="H26" s="43" t="s">
        <v>139</v>
      </c>
      <c r="I26" s="16" t="s">
        <v>30</v>
      </c>
      <c r="J26" s="5">
        <v>1</v>
      </c>
      <c r="K26" s="86" t="s">
        <v>140</v>
      </c>
      <c r="L26" s="13">
        <v>1</v>
      </c>
      <c r="M26" s="4" t="str">
        <f t="shared" si="5"/>
        <v>arch Michele Trotta</v>
      </c>
      <c r="N26" s="18">
        <v>2800</v>
      </c>
      <c r="O26" s="18">
        <f>N26*4%</f>
        <v>112</v>
      </c>
      <c r="P26" s="18">
        <f>(N26+O26)*22%</f>
        <v>640.64</v>
      </c>
      <c r="Q26" s="18">
        <f t="shared" si="2"/>
        <v>3552.64</v>
      </c>
      <c r="R26" s="2"/>
      <c r="S26" s="14">
        <v>2912</v>
      </c>
      <c r="T26" s="40">
        <v>44561</v>
      </c>
      <c r="U26" s="77"/>
    </row>
    <row r="27" spans="1:21" ht="63.75" customHeight="1" x14ac:dyDescent="0.25">
      <c r="A27" s="5" t="s">
        <v>52</v>
      </c>
      <c r="B27" s="5" t="s">
        <v>52</v>
      </c>
      <c r="C27" s="29" t="s">
        <v>9</v>
      </c>
      <c r="D27" s="5" t="s">
        <v>63</v>
      </c>
      <c r="E27" s="15">
        <v>44328</v>
      </c>
      <c r="F27" s="3" t="s">
        <v>87</v>
      </c>
      <c r="G27" s="16" t="s">
        <v>24</v>
      </c>
      <c r="H27" s="43" t="s">
        <v>141</v>
      </c>
      <c r="I27" s="16" t="s">
        <v>30</v>
      </c>
      <c r="J27" s="5">
        <v>1</v>
      </c>
      <c r="K27" s="86" t="s">
        <v>142</v>
      </c>
      <c r="L27" s="13">
        <v>1</v>
      </c>
      <c r="M27" s="4" t="str">
        <f t="shared" si="5"/>
        <v>geom Gian Poalo Beltrami</v>
      </c>
      <c r="N27" s="18">
        <v>14000</v>
      </c>
      <c r="O27" s="18">
        <f>N27*5%</f>
        <v>700</v>
      </c>
      <c r="P27" s="18">
        <f>(N27+O27)*22%</f>
        <v>3234</v>
      </c>
      <c r="Q27" s="18">
        <f t="shared" si="2"/>
        <v>17934</v>
      </c>
      <c r="R27" s="2"/>
      <c r="S27" s="14">
        <v>5880</v>
      </c>
      <c r="T27" s="40">
        <v>44774</v>
      </c>
      <c r="U27" s="77"/>
    </row>
    <row r="28" spans="1:21" ht="43.5" customHeight="1" x14ac:dyDescent="0.25">
      <c r="A28" s="5" t="s">
        <v>56</v>
      </c>
      <c r="B28" s="5" t="s">
        <v>56</v>
      </c>
      <c r="C28" s="29" t="s">
        <v>9</v>
      </c>
      <c r="D28" s="5" t="s">
        <v>63</v>
      </c>
      <c r="E28" s="15">
        <v>44341</v>
      </c>
      <c r="F28" s="3" t="s">
        <v>88</v>
      </c>
      <c r="G28" s="16" t="s">
        <v>24</v>
      </c>
      <c r="H28" s="43" t="s">
        <v>143</v>
      </c>
      <c r="I28" s="16" t="s">
        <v>30</v>
      </c>
      <c r="J28" s="5">
        <v>1</v>
      </c>
      <c r="K28" s="88" t="s">
        <v>144</v>
      </c>
      <c r="L28" s="5">
        <v>1</v>
      </c>
      <c r="M28" s="80" t="str">
        <f t="shared" si="5"/>
        <v>Studio Sperimentale Stradale Srl</v>
      </c>
      <c r="N28" s="18">
        <v>3265</v>
      </c>
      <c r="O28" s="18"/>
      <c r="P28" s="18">
        <f>(N28+O28)*22%</f>
        <v>718.3</v>
      </c>
      <c r="Q28" s="18">
        <f t="shared" si="2"/>
        <v>3983.3</v>
      </c>
      <c r="R28" s="2"/>
      <c r="S28" s="14">
        <v>3265</v>
      </c>
      <c r="T28" s="40">
        <v>44439</v>
      </c>
      <c r="U28" s="77"/>
    </row>
    <row r="29" spans="1:21" ht="31.5" customHeight="1" x14ac:dyDescent="0.25">
      <c r="A29" s="5" t="s">
        <v>57</v>
      </c>
      <c r="B29" s="5" t="s">
        <v>57</v>
      </c>
      <c r="C29" s="29" t="s">
        <v>8</v>
      </c>
      <c r="D29" s="5" t="s">
        <v>63</v>
      </c>
      <c r="E29" s="15">
        <v>44343</v>
      </c>
      <c r="F29" s="3" t="s">
        <v>89</v>
      </c>
      <c r="G29" s="16" t="s">
        <v>26</v>
      </c>
      <c r="H29" s="43" t="s">
        <v>145</v>
      </c>
      <c r="I29" s="16" t="s">
        <v>30</v>
      </c>
      <c r="J29" s="5">
        <v>2</v>
      </c>
      <c r="K29" s="86" t="s">
        <v>146</v>
      </c>
      <c r="L29" s="13">
        <v>2</v>
      </c>
      <c r="M29" s="4" t="s">
        <v>147</v>
      </c>
      <c r="N29" s="18">
        <v>1200</v>
      </c>
      <c r="O29" s="18"/>
      <c r="P29" s="18">
        <f>N29*22%</f>
        <v>264</v>
      </c>
      <c r="Q29" s="18">
        <f t="shared" si="2"/>
        <v>1464</v>
      </c>
      <c r="R29" s="2"/>
      <c r="S29" s="14">
        <v>1200</v>
      </c>
      <c r="T29" s="40">
        <v>44377</v>
      </c>
      <c r="U29" s="77"/>
    </row>
    <row r="30" spans="1:21" ht="31.5" customHeight="1" x14ac:dyDescent="0.25">
      <c r="A30" s="5" t="s">
        <v>58</v>
      </c>
      <c r="B30" s="5" t="s">
        <v>307</v>
      </c>
      <c r="C30" s="29" t="s">
        <v>8</v>
      </c>
      <c r="D30" s="5" t="s">
        <v>63</v>
      </c>
      <c r="E30" s="15">
        <v>44343</v>
      </c>
      <c r="F30" s="3" t="s">
        <v>90</v>
      </c>
      <c r="G30" s="16" t="s">
        <v>24</v>
      </c>
      <c r="H30" s="43" t="s">
        <v>148</v>
      </c>
      <c r="I30" s="16" t="s">
        <v>30</v>
      </c>
      <c r="J30" s="5">
        <v>1</v>
      </c>
      <c r="K30" s="86" t="s">
        <v>300</v>
      </c>
      <c r="L30" s="13">
        <v>1</v>
      </c>
      <c r="M30" s="4" t="str">
        <f>K30</f>
        <v>arch Attilio Stocchi</v>
      </c>
      <c r="N30" s="18">
        <v>36400</v>
      </c>
      <c r="O30" s="18">
        <f>N30*4%</f>
        <v>1456</v>
      </c>
      <c r="P30" s="18">
        <f>(N30+O30)*22%</f>
        <v>8328.32</v>
      </c>
      <c r="Q30" s="18">
        <v>46184.32</v>
      </c>
      <c r="R30" s="2"/>
      <c r="S30" s="14">
        <f>18928+13249.6</f>
        <v>32177.599999999999</v>
      </c>
      <c r="T30" s="40">
        <v>44561</v>
      </c>
      <c r="U30" s="77"/>
    </row>
    <row r="31" spans="1:21" ht="31.5" customHeight="1" x14ac:dyDescent="0.25">
      <c r="A31" s="5" t="s">
        <v>59</v>
      </c>
      <c r="B31" s="5" t="s">
        <v>59</v>
      </c>
      <c r="C31" s="29" t="s">
        <v>8</v>
      </c>
      <c r="D31" s="5" t="s">
        <v>63</v>
      </c>
      <c r="E31" s="15">
        <v>44344</v>
      </c>
      <c r="F31" s="3" t="s">
        <v>91</v>
      </c>
      <c r="G31" s="16" t="s">
        <v>23</v>
      </c>
      <c r="H31" s="43" t="s">
        <v>311</v>
      </c>
      <c r="I31" s="16" t="s">
        <v>30</v>
      </c>
      <c r="J31" s="5">
        <v>3</v>
      </c>
      <c r="K31" s="86" t="s">
        <v>149</v>
      </c>
      <c r="L31" s="13">
        <v>3</v>
      </c>
      <c r="M31" s="4" t="s">
        <v>316</v>
      </c>
      <c r="N31" s="18">
        <v>2560</v>
      </c>
      <c r="O31" s="18"/>
      <c r="P31" s="18">
        <f>N31*22%</f>
        <v>563.20000000000005</v>
      </c>
      <c r="Q31" s="18">
        <f t="shared" si="2"/>
        <v>3123.2</v>
      </c>
      <c r="R31" s="2"/>
      <c r="S31" s="14">
        <v>2376</v>
      </c>
      <c r="T31" s="40">
        <v>44410</v>
      </c>
      <c r="U31" s="77"/>
    </row>
    <row r="32" spans="1:21" ht="31.5" customHeight="1" x14ac:dyDescent="0.25">
      <c r="A32" s="5" t="s">
        <v>60</v>
      </c>
      <c r="B32" s="5" t="s">
        <v>60</v>
      </c>
      <c r="C32" s="29" t="s">
        <v>8</v>
      </c>
      <c r="D32" s="5" t="s">
        <v>63</v>
      </c>
      <c r="E32" s="15">
        <v>44344</v>
      </c>
      <c r="F32" s="3" t="s">
        <v>92</v>
      </c>
      <c r="G32" s="16" t="s">
        <v>23</v>
      </c>
      <c r="H32" s="43" t="s">
        <v>310</v>
      </c>
      <c r="I32" s="16" t="s">
        <v>30</v>
      </c>
      <c r="J32" s="5">
        <v>4</v>
      </c>
      <c r="K32" s="86" t="s">
        <v>150</v>
      </c>
      <c r="L32" s="13">
        <v>3</v>
      </c>
      <c r="M32" s="4" t="s">
        <v>151</v>
      </c>
      <c r="N32" s="18">
        <v>22500</v>
      </c>
      <c r="O32" s="18"/>
      <c r="P32" s="18" t="s">
        <v>15</v>
      </c>
      <c r="Q32" s="18">
        <v>22500</v>
      </c>
      <c r="R32" s="2"/>
      <c r="S32" s="14">
        <f>7500+7500</f>
        <v>15000</v>
      </c>
      <c r="T32" s="40">
        <v>44735</v>
      </c>
      <c r="U32" s="77"/>
    </row>
    <row r="33" spans="1:21" ht="31.5" x14ac:dyDescent="0.25">
      <c r="A33" s="5" t="s">
        <v>61</v>
      </c>
      <c r="B33" s="5" t="s">
        <v>61</v>
      </c>
      <c r="C33" s="29" t="s">
        <v>8</v>
      </c>
      <c r="D33" s="5" t="s">
        <v>63</v>
      </c>
      <c r="E33" s="15">
        <v>44347</v>
      </c>
      <c r="F33" s="3" t="s">
        <v>93</v>
      </c>
      <c r="G33" s="16" t="s">
        <v>23</v>
      </c>
      <c r="H33" s="43" t="s">
        <v>309</v>
      </c>
      <c r="I33" s="16" t="s">
        <v>30</v>
      </c>
      <c r="J33" s="5">
        <v>2</v>
      </c>
      <c r="K33" s="86" t="s">
        <v>152</v>
      </c>
      <c r="L33" s="13">
        <v>2</v>
      </c>
      <c r="M33" s="4" t="s">
        <v>153</v>
      </c>
      <c r="N33" s="18">
        <v>3888</v>
      </c>
      <c r="O33" s="18"/>
      <c r="P33" s="18">
        <f>N33*4%</f>
        <v>155.52000000000001</v>
      </c>
      <c r="Q33" s="18">
        <f>N33+O33+P33</f>
        <v>4043.52</v>
      </c>
      <c r="R33" s="2"/>
      <c r="S33" s="14">
        <v>3745.44</v>
      </c>
      <c r="T33" s="40">
        <v>44377</v>
      </c>
      <c r="U33" s="77"/>
    </row>
    <row r="34" spans="1:21" ht="31.5" customHeight="1" x14ac:dyDescent="0.25">
      <c r="A34" s="5" t="s">
        <v>62</v>
      </c>
      <c r="B34" s="5" t="s">
        <v>62</v>
      </c>
      <c r="C34" s="29" t="s">
        <v>8</v>
      </c>
      <c r="D34" s="5" t="s">
        <v>63</v>
      </c>
      <c r="E34" s="15">
        <v>44363</v>
      </c>
      <c r="F34" s="3" t="s">
        <v>299</v>
      </c>
      <c r="G34" s="16" t="s">
        <v>23</v>
      </c>
      <c r="H34" s="43" t="s">
        <v>154</v>
      </c>
      <c r="I34" s="16" t="s">
        <v>30</v>
      </c>
      <c r="J34" s="5">
        <v>1</v>
      </c>
      <c r="K34" s="86" t="s">
        <v>155</v>
      </c>
      <c r="L34" s="13">
        <v>1</v>
      </c>
      <c r="M34" s="4" t="str">
        <f>K34</f>
        <v>Wolters Kluwer Italia</v>
      </c>
      <c r="N34" s="18">
        <v>1184</v>
      </c>
      <c r="O34" s="18"/>
      <c r="P34" s="18">
        <f>N34*4%</f>
        <v>47.36</v>
      </c>
      <c r="Q34" s="18">
        <f>N34+O34+P34</f>
        <v>1231.3599999999999</v>
      </c>
      <c r="R34" s="2"/>
      <c r="S34" s="14">
        <v>1184</v>
      </c>
      <c r="T34" s="40">
        <v>44530</v>
      </c>
      <c r="U34" s="77"/>
    </row>
    <row r="35" spans="1:21" ht="31.5" customHeight="1" x14ac:dyDescent="0.25">
      <c r="A35" s="5" t="s">
        <v>156</v>
      </c>
      <c r="B35" s="5" t="s">
        <v>156</v>
      </c>
      <c r="C35" s="29" t="s">
        <v>8</v>
      </c>
      <c r="D35" s="5" t="s">
        <v>63</v>
      </c>
      <c r="E35" s="15">
        <v>44368</v>
      </c>
      <c r="F35" s="3" t="s">
        <v>158</v>
      </c>
      <c r="G35" s="16" t="s">
        <v>26</v>
      </c>
      <c r="H35" s="43" t="s">
        <v>157</v>
      </c>
      <c r="I35" s="16" t="s">
        <v>30</v>
      </c>
      <c r="J35" s="5">
        <v>1</v>
      </c>
      <c r="K35" s="86" t="s">
        <v>159</v>
      </c>
      <c r="L35" s="13">
        <v>1</v>
      </c>
      <c r="M35" s="4" t="str">
        <f>K35</f>
        <v>Minoprio Analisi e Certficazioni srl</v>
      </c>
      <c r="N35" s="18">
        <v>14397.56</v>
      </c>
      <c r="O35" s="18"/>
      <c r="P35" s="18">
        <f>N35*22%</f>
        <v>3167.4631999999997</v>
      </c>
      <c r="Q35" s="18">
        <f t="shared" si="2"/>
        <v>17565.0232</v>
      </c>
      <c r="R35" s="2"/>
      <c r="S35" s="14">
        <v>11183.52</v>
      </c>
      <c r="T35" s="40">
        <v>44593</v>
      </c>
      <c r="U35" s="77"/>
    </row>
    <row r="36" spans="1:21" ht="189" x14ac:dyDescent="0.25">
      <c r="A36" s="5" t="s">
        <v>161</v>
      </c>
      <c r="B36" s="5" t="s">
        <v>161</v>
      </c>
      <c r="C36" s="29" t="s">
        <v>8</v>
      </c>
      <c r="D36" s="5" t="s">
        <v>63</v>
      </c>
      <c r="E36" s="15">
        <v>44368</v>
      </c>
      <c r="F36" s="17" t="s">
        <v>163</v>
      </c>
      <c r="G36" s="16" t="s">
        <v>24</v>
      </c>
      <c r="H36" s="45" t="s">
        <v>160</v>
      </c>
      <c r="I36" s="16" t="s">
        <v>30</v>
      </c>
      <c r="J36" s="5">
        <v>1</v>
      </c>
      <c r="K36" s="88" t="s">
        <v>162</v>
      </c>
      <c r="L36" s="13"/>
      <c r="M36" s="17" t="s">
        <v>162</v>
      </c>
      <c r="N36" s="18">
        <v>30189.38</v>
      </c>
      <c r="O36" s="18"/>
      <c r="P36" s="18">
        <f>N36*22%</f>
        <v>6641.6635999999999</v>
      </c>
      <c r="Q36" s="18">
        <f t="shared" si="2"/>
        <v>36831.043600000005</v>
      </c>
      <c r="R36" s="2"/>
      <c r="S36" s="14">
        <f>1584.47+2398.56+492.26+1028.22+2003.52+882.66+2368.36+1554.93+443.52+327.86+2007.32</f>
        <v>15091.680000000002</v>
      </c>
      <c r="T36" s="40">
        <v>44680</v>
      </c>
      <c r="U36" s="77"/>
    </row>
    <row r="37" spans="1:21" ht="31.5" customHeight="1" x14ac:dyDescent="0.25">
      <c r="A37" s="5" t="s">
        <v>168</v>
      </c>
      <c r="B37" s="5" t="s">
        <v>168</v>
      </c>
      <c r="C37" s="29" t="s">
        <v>8</v>
      </c>
      <c r="D37" s="5" t="s">
        <v>63</v>
      </c>
      <c r="E37" s="15">
        <v>44385</v>
      </c>
      <c r="F37" s="16" t="s">
        <v>164</v>
      </c>
      <c r="G37" s="16" t="s">
        <v>23</v>
      </c>
      <c r="H37" s="17" t="s">
        <v>165</v>
      </c>
      <c r="I37" s="16" t="s">
        <v>30</v>
      </c>
      <c r="J37" s="5">
        <v>3</v>
      </c>
      <c r="K37" s="86" t="s">
        <v>166</v>
      </c>
      <c r="L37" s="13">
        <v>2</v>
      </c>
      <c r="M37" s="4" t="s">
        <v>167</v>
      </c>
      <c r="N37" s="18">
        <v>3126.5</v>
      </c>
      <c r="O37" s="18"/>
      <c r="P37" s="18">
        <f>N37*22%</f>
        <v>687.83</v>
      </c>
      <c r="Q37" s="18">
        <f t="shared" si="2"/>
        <v>3814.33</v>
      </c>
      <c r="R37" s="2"/>
      <c r="S37" s="14">
        <f>1436.5+1435.7</f>
        <v>2872.2</v>
      </c>
      <c r="T37" s="40">
        <v>44620</v>
      </c>
      <c r="U37" s="77"/>
    </row>
    <row r="38" spans="1:21" ht="15.75" x14ac:dyDescent="0.25">
      <c r="A38" s="5"/>
      <c r="B38" s="5" t="s">
        <v>169</v>
      </c>
      <c r="C38" s="29" t="s">
        <v>8</v>
      </c>
      <c r="D38" s="5" t="s">
        <v>170</v>
      </c>
      <c r="E38" s="15">
        <v>44392</v>
      </c>
      <c r="F38" s="16" t="s">
        <v>15</v>
      </c>
      <c r="G38" s="16" t="s">
        <v>23</v>
      </c>
      <c r="H38" s="17" t="s">
        <v>171</v>
      </c>
      <c r="I38" s="16" t="s">
        <v>30</v>
      </c>
      <c r="J38" s="5">
        <v>1</v>
      </c>
      <c r="K38" s="86" t="s">
        <v>172</v>
      </c>
      <c r="L38" s="13">
        <v>1</v>
      </c>
      <c r="M38" s="4" t="s">
        <v>298</v>
      </c>
      <c r="N38" s="18">
        <v>3500</v>
      </c>
      <c r="O38" s="18"/>
      <c r="P38" s="18">
        <f>(N38+O38)*22%</f>
        <v>770</v>
      </c>
      <c r="Q38" s="18">
        <f t="shared" si="2"/>
        <v>4270</v>
      </c>
      <c r="R38" s="2"/>
      <c r="S38" s="14">
        <v>2310</v>
      </c>
      <c r="T38" s="40">
        <v>44530</v>
      </c>
      <c r="U38" s="77"/>
    </row>
    <row r="39" spans="1:21" ht="31.5" x14ac:dyDescent="0.25">
      <c r="A39" s="5" t="s">
        <v>173</v>
      </c>
      <c r="B39" s="5" t="s">
        <v>173</v>
      </c>
      <c r="C39" s="29" t="s">
        <v>8</v>
      </c>
      <c r="D39" s="5" t="s">
        <v>63</v>
      </c>
      <c r="E39" s="15">
        <v>44397</v>
      </c>
      <c r="F39" s="16" t="s">
        <v>175</v>
      </c>
      <c r="G39" s="16" t="s">
        <v>25</v>
      </c>
      <c r="H39" s="17" t="s">
        <v>179</v>
      </c>
      <c r="I39" s="16" t="s">
        <v>30</v>
      </c>
      <c r="J39" s="5">
        <v>1</v>
      </c>
      <c r="K39" s="86" t="s">
        <v>176</v>
      </c>
      <c r="L39" s="13">
        <v>1</v>
      </c>
      <c r="M39" s="4" t="s">
        <v>176</v>
      </c>
      <c r="N39" s="18">
        <v>1800</v>
      </c>
      <c r="O39" s="18">
        <f>N39*2%</f>
        <v>36</v>
      </c>
      <c r="P39" s="18">
        <f>(N39+O39)*22%</f>
        <v>403.92</v>
      </c>
      <c r="Q39" s="18">
        <f t="shared" si="2"/>
        <v>2239.92</v>
      </c>
      <c r="R39" s="2"/>
      <c r="S39" s="14">
        <v>1836</v>
      </c>
      <c r="T39" s="40">
        <v>44561</v>
      </c>
      <c r="U39" s="77"/>
    </row>
    <row r="40" spans="1:21" ht="31.5" customHeight="1" x14ac:dyDescent="0.25">
      <c r="A40" s="5"/>
      <c r="B40" s="5" t="s">
        <v>177</v>
      </c>
      <c r="C40" s="29" t="s">
        <v>8</v>
      </c>
      <c r="D40" s="5" t="s">
        <v>63</v>
      </c>
      <c r="E40" s="15">
        <v>44400</v>
      </c>
      <c r="F40" s="16" t="s">
        <v>178</v>
      </c>
      <c r="G40" s="16" t="s">
        <v>6</v>
      </c>
      <c r="H40" s="17" t="s">
        <v>180</v>
      </c>
      <c r="I40" s="16" t="s">
        <v>30</v>
      </c>
      <c r="J40" s="5">
        <v>1</v>
      </c>
      <c r="K40" s="86" t="s">
        <v>181</v>
      </c>
      <c r="L40" s="13">
        <v>1</v>
      </c>
      <c r="M40" s="4" t="s">
        <v>181</v>
      </c>
      <c r="N40" s="18">
        <v>15000</v>
      </c>
      <c r="O40" s="18"/>
      <c r="P40" s="18">
        <f>(N40+O40)*22%</f>
        <v>3300</v>
      </c>
      <c r="Q40" s="18">
        <f t="shared" si="2"/>
        <v>18300</v>
      </c>
      <c r="R40" s="2"/>
      <c r="S40" s="14">
        <v>5000</v>
      </c>
      <c r="T40" s="40">
        <v>44561</v>
      </c>
      <c r="U40" s="77"/>
    </row>
    <row r="41" spans="1:21" ht="31.5" customHeight="1" x14ac:dyDescent="0.25">
      <c r="A41" s="5" t="s">
        <v>174</v>
      </c>
      <c r="B41" s="5" t="s">
        <v>174</v>
      </c>
      <c r="C41" s="29" t="s">
        <v>9</v>
      </c>
      <c r="D41" s="5" t="s">
        <v>63</v>
      </c>
      <c r="E41" s="15">
        <v>44403</v>
      </c>
      <c r="F41" s="16" t="s">
        <v>182</v>
      </c>
      <c r="G41" s="16" t="s">
        <v>24</v>
      </c>
      <c r="H41" s="17" t="s">
        <v>183</v>
      </c>
      <c r="I41" s="16" t="s">
        <v>30</v>
      </c>
      <c r="J41" s="5">
        <v>2</v>
      </c>
      <c r="K41" s="86" t="s">
        <v>184</v>
      </c>
      <c r="L41" s="13">
        <v>1</v>
      </c>
      <c r="M41" s="4" t="s">
        <v>185</v>
      </c>
      <c r="N41" s="18">
        <v>1150</v>
      </c>
      <c r="O41" s="18"/>
      <c r="P41" s="18">
        <f>N41*22%</f>
        <v>253</v>
      </c>
      <c r="Q41" s="18">
        <f t="shared" si="2"/>
        <v>1403</v>
      </c>
      <c r="R41" s="2"/>
      <c r="S41" s="14"/>
      <c r="T41" s="40" t="s">
        <v>308</v>
      </c>
      <c r="U41" s="77"/>
    </row>
    <row r="42" spans="1:21" ht="31.5" customHeight="1" x14ac:dyDescent="0.25">
      <c r="A42" s="5" t="s">
        <v>186</v>
      </c>
      <c r="B42" s="5" t="s">
        <v>186</v>
      </c>
      <c r="C42" s="29" t="s">
        <v>8</v>
      </c>
      <c r="D42" s="5" t="s">
        <v>63</v>
      </c>
      <c r="E42" s="15">
        <v>44406</v>
      </c>
      <c r="F42" s="16" t="s">
        <v>187</v>
      </c>
      <c r="G42" s="16" t="s">
        <v>23</v>
      </c>
      <c r="H42" s="17" t="s">
        <v>188</v>
      </c>
      <c r="I42" s="16" t="s">
        <v>30</v>
      </c>
      <c r="J42" s="5">
        <v>1</v>
      </c>
      <c r="K42" s="86" t="s">
        <v>189</v>
      </c>
      <c r="L42" s="13">
        <v>1</v>
      </c>
      <c r="M42" s="4" t="s">
        <v>195</v>
      </c>
      <c r="N42" s="18">
        <v>2814</v>
      </c>
      <c r="O42" s="18"/>
      <c r="P42" s="18">
        <f>N42*22%</f>
        <v>619.08000000000004</v>
      </c>
      <c r="Q42" s="18">
        <f t="shared" si="2"/>
        <v>3433.08</v>
      </c>
      <c r="R42" s="2"/>
      <c r="S42" s="14">
        <f>964.8+281.4+1567.8</f>
        <v>2814</v>
      </c>
      <c r="T42" s="40">
        <v>44593</v>
      </c>
      <c r="U42" s="77"/>
    </row>
    <row r="43" spans="1:21" ht="31.5" customHeight="1" x14ac:dyDescent="0.25">
      <c r="A43" s="5" t="s">
        <v>190</v>
      </c>
      <c r="B43" s="5" t="s">
        <v>191</v>
      </c>
      <c r="C43" s="29" t="s">
        <v>8</v>
      </c>
      <c r="D43" s="5" t="s">
        <v>63</v>
      </c>
      <c r="E43" s="15">
        <v>44453</v>
      </c>
      <c r="F43" s="16" t="s">
        <v>192</v>
      </c>
      <c r="G43" s="16" t="s">
        <v>24</v>
      </c>
      <c r="H43" s="17" t="s">
        <v>193</v>
      </c>
      <c r="I43" s="16" t="s">
        <v>30</v>
      </c>
      <c r="J43" s="5">
        <v>1</v>
      </c>
      <c r="K43" s="86" t="s">
        <v>194</v>
      </c>
      <c r="L43" s="13">
        <v>1</v>
      </c>
      <c r="M43" s="4" t="s">
        <v>194</v>
      </c>
      <c r="N43" s="18">
        <v>9500</v>
      </c>
      <c r="O43" s="18">
        <f>N43*4%</f>
        <v>380</v>
      </c>
      <c r="P43" s="18">
        <f t="shared" ref="P43:P49" si="6">(N43+O43)*22%</f>
        <v>2173.6</v>
      </c>
      <c r="Q43" s="18">
        <f t="shared" si="2"/>
        <v>12053.6</v>
      </c>
      <c r="R43" s="2"/>
      <c r="S43" s="14"/>
      <c r="T43" s="40"/>
      <c r="U43" s="77"/>
    </row>
    <row r="44" spans="1:21" ht="31.5" customHeight="1" x14ac:dyDescent="0.25">
      <c r="A44" s="5"/>
      <c r="B44" s="5" t="s">
        <v>196</v>
      </c>
      <c r="C44" s="29" t="s">
        <v>9</v>
      </c>
      <c r="D44" s="5" t="s">
        <v>170</v>
      </c>
      <c r="E44" s="15">
        <v>44454</v>
      </c>
      <c r="F44" s="16" t="s">
        <v>15</v>
      </c>
      <c r="G44" s="16" t="s">
        <v>24</v>
      </c>
      <c r="H44" s="17" t="s">
        <v>198</v>
      </c>
      <c r="I44" s="16" t="s">
        <v>30</v>
      </c>
      <c r="J44" s="5">
        <v>1</v>
      </c>
      <c r="K44" s="88" t="s">
        <v>199</v>
      </c>
      <c r="L44" s="13">
        <v>1</v>
      </c>
      <c r="M44" s="80" t="s">
        <v>199</v>
      </c>
      <c r="N44" s="18">
        <v>600</v>
      </c>
      <c r="O44" s="18">
        <f>N44*4%</f>
        <v>24</v>
      </c>
      <c r="P44" s="18">
        <f t="shared" si="6"/>
        <v>137.28</v>
      </c>
      <c r="Q44" s="18">
        <f t="shared" si="2"/>
        <v>761.28</v>
      </c>
      <c r="R44" s="2"/>
      <c r="S44" s="14">
        <v>624</v>
      </c>
      <c r="T44" s="40">
        <v>44561</v>
      </c>
      <c r="U44" s="77"/>
    </row>
    <row r="45" spans="1:21" ht="31.5" customHeight="1" x14ac:dyDescent="0.25">
      <c r="A45" s="5" t="s">
        <v>197</v>
      </c>
      <c r="B45" s="5" t="s">
        <v>200</v>
      </c>
      <c r="C45" s="29" t="s">
        <v>8</v>
      </c>
      <c r="D45" s="5" t="s">
        <v>63</v>
      </c>
      <c r="E45" s="15">
        <v>44456</v>
      </c>
      <c r="F45" s="16" t="s">
        <v>201</v>
      </c>
      <c r="G45" s="16" t="s">
        <v>23</v>
      </c>
      <c r="H45" s="17" t="s">
        <v>202</v>
      </c>
      <c r="I45" s="16" t="s">
        <v>30</v>
      </c>
      <c r="J45" s="5">
        <v>1</v>
      </c>
      <c r="K45" s="86" t="s">
        <v>203</v>
      </c>
      <c r="L45" s="13">
        <v>1</v>
      </c>
      <c r="M45" s="4" t="s">
        <v>203</v>
      </c>
      <c r="N45" s="18">
        <v>4500</v>
      </c>
      <c r="O45" s="18"/>
      <c r="P45" s="18">
        <f t="shared" si="6"/>
        <v>990</v>
      </c>
      <c r="Q45" s="18">
        <f t="shared" si="2"/>
        <v>5490</v>
      </c>
      <c r="R45" s="2"/>
      <c r="S45" s="14">
        <f>1483.2+3016</f>
        <v>4499.2</v>
      </c>
      <c r="T45" s="40">
        <v>44593</v>
      </c>
      <c r="U45" s="77"/>
    </row>
    <row r="46" spans="1:21" ht="31.5" customHeight="1" x14ac:dyDescent="0.25">
      <c r="B46" s="5" t="s">
        <v>204</v>
      </c>
      <c r="C46" s="29" t="s">
        <v>8</v>
      </c>
      <c r="D46" s="5" t="s">
        <v>170</v>
      </c>
      <c r="E46" s="15">
        <v>44455</v>
      </c>
      <c r="F46" s="16" t="s">
        <v>15</v>
      </c>
      <c r="G46" s="16" t="s">
        <v>28</v>
      </c>
      <c r="H46" s="17" t="s">
        <v>205</v>
      </c>
      <c r="I46" s="16" t="s">
        <v>30</v>
      </c>
      <c r="J46" s="5">
        <v>1</v>
      </c>
      <c r="K46" s="86" t="s">
        <v>206</v>
      </c>
      <c r="L46" s="13">
        <v>1</v>
      </c>
      <c r="M46" s="4" t="s">
        <v>206</v>
      </c>
      <c r="N46" s="18">
        <v>1181.21</v>
      </c>
      <c r="O46" s="18">
        <f>N46*4%</f>
        <v>47.248400000000004</v>
      </c>
      <c r="P46" s="18">
        <f t="shared" si="6"/>
        <v>270.26084800000001</v>
      </c>
      <c r="Q46" s="18">
        <f t="shared" si="2"/>
        <v>1498.7192479999999</v>
      </c>
      <c r="R46" s="2"/>
      <c r="S46" s="14">
        <v>1221.9000000000001</v>
      </c>
      <c r="T46" s="40">
        <v>44620</v>
      </c>
      <c r="U46" s="77"/>
    </row>
    <row r="47" spans="1:21" ht="31.5" customHeight="1" x14ac:dyDescent="0.25">
      <c r="A47" s="5" t="s">
        <v>207</v>
      </c>
      <c r="B47" s="5" t="s">
        <v>208</v>
      </c>
      <c r="C47" s="29" t="s">
        <v>8</v>
      </c>
      <c r="D47" s="5" t="s">
        <v>63</v>
      </c>
      <c r="E47" s="15">
        <v>44474</v>
      </c>
      <c r="F47" s="16" t="s">
        <v>210</v>
      </c>
      <c r="G47" s="16" t="s">
        <v>23</v>
      </c>
      <c r="H47" s="17" t="s">
        <v>209</v>
      </c>
      <c r="I47" s="16" t="s">
        <v>30</v>
      </c>
      <c r="J47" s="5">
        <v>1</v>
      </c>
      <c r="K47" s="86" t="s">
        <v>211</v>
      </c>
      <c r="L47" s="13">
        <v>1</v>
      </c>
      <c r="M47" s="4" t="s">
        <v>211</v>
      </c>
      <c r="N47" s="18">
        <v>1943.5</v>
      </c>
      <c r="O47" s="18"/>
      <c r="P47" s="18">
        <f t="shared" si="6"/>
        <v>427.57</v>
      </c>
      <c r="Q47" s="18">
        <f t="shared" si="2"/>
        <v>2371.0700000000002</v>
      </c>
      <c r="R47" s="2"/>
      <c r="S47" s="14">
        <v>1943.5</v>
      </c>
      <c r="T47" s="40">
        <v>44620</v>
      </c>
      <c r="U47" s="77"/>
    </row>
    <row r="48" spans="1:21" ht="31.5" customHeight="1" x14ac:dyDescent="0.25">
      <c r="A48" s="5" t="s">
        <v>212</v>
      </c>
      <c r="B48" s="5" t="s">
        <v>213</v>
      </c>
      <c r="C48" s="29" t="s">
        <v>9</v>
      </c>
      <c r="D48" s="5" t="s">
        <v>63</v>
      </c>
      <c r="E48" s="15">
        <v>44474</v>
      </c>
      <c r="F48" s="16" t="s">
        <v>215</v>
      </c>
      <c r="G48" s="16" t="s">
        <v>24</v>
      </c>
      <c r="H48" s="17" t="s">
        <v>214</v>
      </c>
      <c r="I48" s="16" t="s">
        <v>30</v>
      </c>
      <c r="J48" s="5">
        <v>3</v>
      </c>
      <c r="K48" s="88" t="s">
        <v>216</v>
      </c>
      <c r="L48" s="13">
        <v>3</v>
      </c>
      <c r="M48" s="4" t="s">
        <v>217</v>
      </c>
      <c r="N48" s="18">
        <v>400</v>
      </c>
      <c r="O48" s="18"/>
      <c r="P48" s="18">
        <f t="shared" si="6"/>
        <v>88</v>
      </c>
      <c r="Q48" s="18">
        <f t="shared" si="2"/>
        <v>488</v>
      </c>
      <c r="R48" s="2"/>
      <c r="S48" s="14">
        <v>400</v>
      </c>
      <c r="T48" s="40">
        <v>44593</v>
      </c>
      <c r="U48" s="77"/>
    </row>
    <row r="49" spans="1:21" ht="31.5" customHeight="1" x14ac:dyDescent="0.25">
      <c r="A49" s="5" t="s">
        <v>218</v>
      </c>
      <c r="B49" s="5" t="s">
        <v>219</v>
      </c>
      <c r="C49" s="29" t="s">
        <v>8</v>
      </c>
      <c r="D49" s="5" t="s">
        <v>63</v>
      </c>
      <c r="E49" s="15">
        <v>44482</v>
      </c>
      <c r="F49" s="16" t="s">
        <v>220</v>
      </c>
      <c r="G49" s="16" t="s">
        <v>224</v>
      </c>
      <c r="H49" s="17" t="s">
        <v>221</v>
      </c>
      <c r="I49" s="16" t="s">
        <v>30</v>
      </c>
      <c r="J49" s="5">
        <v>1</v>
      </c>
      <c r="K49" s="86" t="s">
        <v>222</v>
      </c>
      <c r="L49" s="13">
        <v>1</v>
      </c>
      <c r="M49" s="4" t="s">
        <v>223</v>
      </c>
      <c r="N49" s="18">
        <v>5000</v>
      </c>
      <c r="O49" s="18"/>
      <c r="P49" s="18">
        <f t="shared" si="6"/>
        <v>1100</v>
      </c>
      <c r="Q49" s="18">
        <f t="shared" si="2"/>
        <v>6100</v>
      </c>
      <c r="R49" s="2"/>
      <c r="S49" s="14">
        <f>2500+2500</f>
        <v>5000</v>
      </c>
      <c r="T49" s="96" t="s">
        <v>318</v>
      </c>
      <c r="U49" s="77"/>
    </row>
    <row r="50" spans="1:21" ht="31.5" customHeight="1" x14ac:dyDescent="0.25">
      <c r="A50" s="5"/>
      <c r="B50" s="5" t="s">
        <v>225</v>
      </c>
      <c r="C50" s="29" t="s">
        <v>8</v>
      </c>
      <c r="D50" s="5" t="s">
        <v>63</v>
      </c>
      <c r="E50" s="15">
        <v>44494</v>
      </c>
      <c r="F50" s="16" t="s">
        <v>15</v>
      </c>
      <c r="G50" s="16" t="s">
        <v>26</v>
      </c>
      <c r="H50" s="17" t="s">
        <v>227</v>
      </c>
      <c r="I50" s="16" t="s">
        <v>30</v>
      </c>
      <c r="J50" s="5">
        <v>1</v>
      </c>
      <c r="K50" s="86" t="s">
        <v>228</v>
      </c>
      <c r="L50" s="13">
        <v>1</v>
      </c>
      <c r="M50" s="4" t="s">
        <v>228</v>
      </c>
      <c r="N50" s="18">
        <v>5000</v>
      </c>
      <c r="O50" s="18"/>
      <c r="P50" s="18"/>
      <c r="Q50" s="18">
        <v>5000</v>
      </c>
      <c r="R50" s="2"/>
      <c r="S50" s="14">
        <v>5000</v>
      </c>
      <c r="T50" s="40">
        <v>44593</v>
      </c>
      <c r="U50" s="77"/>
    </row>
    <row r="51" spans="1:21" ht="31.5" customHeight="1" x14ac:dyDescent="0.25">
      <c r="A51" s="5" t="s">
        <v>226</v>
      </c>
      <c r="B51" s="5" t="s">
        <v>229</v>
      </c>
      <c r="C51" s="29" t="s">
        <v>8</v>
      </c>
      <c r="D51" s="5" t="s">
        <v>63</v>
      </c>
      <c r="E51" s="15">
        <v>44494</v>
      </c>
      <c r="F51" s="16" t="s">
        <v>230</v>
      </c>
      <c r="G51" s="16" t="s">
        <v>26</v>
      </c>
      <c r="H51" s="17" t="s">
        <v>231</v>
      </c>
      <c r="I51" s="16" t="s">
        <v>30</v>
      </c>
      <c r="J51" s="5">
        <v>1</v>
      </c>
      <c r="K51" s="86" t="s">
        <v>232</v>
      </c>
      <c r="L51" s="13">
        <v>1</v>
      </c>
      <c r="M51" s="4" t="s">
        <v>232</v>
      </c>
      <c r="N51" s="18">
        <v>17977.45</v>
      </c>
      <c r="O51" s="18"/>
      <c r="P51" s="18">
        <f>(N51+O51)*22%</f>
        <v>3955.0390000000002</v>
      </c>
      <c r="Q51" s="18">
        <f t="shared" si="2"/>
        <v>21932.489000000001</v>
      </c>
      <c r="R51" s="2"/>
      <c r="S51" s="14">
        <v>17975</v>
      </c>
      <c r="T51" s="40">
        <v>44593</v>
      </c>
      <c r="U51" s="77"/>
    </row>
    <row r="52" spans="1:21" ht="31.5" customHeight="1" x14ac:dyDescent="0.25">
      <c r="A52" s="5"/>
      <c r="B52" s="5" t="s">
        <v>233</v>
      </c>
      <c r="C52" s="29" t="s">
        <v>8</v>
      </c>
      <c r="D52" s="5" t="s">
        <v>170</v>
      </c>
      <c r="E52" s="15">
        <v>44496</v>
      </c>
      <c r="F52" s="16"/>
      <c r="G52" s="16" t="s">
        <v>26</v>
      </c>
      <c r="H52" s="17" t="s">
        <v>234</v>
      </c>
      <c r="I52" s="16" t="s">
        <v>30</v>
      </c>
      <c r="J52" s="5">
        <v>1</v>
      </c>
      <c r="K52" s="88" t="s">
        <v>235</v>
      </c>
      <c r="L52" s="13">
        <v>1</v>
      </c>
      <c r="M52" s="80" t="s">
        <v>235</v>
      </c>
      <c r="N52" s="18"/>
      <c r="O52" s="18"/>
      <c r="P52" s="18"/>
      <c r="Q52" s="18">
        <v>7800</v>
      </c>
      <c r="R52" s="2"/>
      <c r="S52" s="14">
        <f>327.27+400+2500+400+2500+400+335.71+400+335.71</f>
        <v>7598.6900000000005</v>
      </c>
      <c r="T52" s="40">
        <v>44651</v>
      </c>
      <c r="U52" s="77"/>
    </row>
    <row r="53" spans="1:21" ht="31.5" customHeight="1" x14ac:dyDescent="0.25">
      <c r="A53" s="5" t="s">
        <v>236</v>
      </c>
      <c r="B53" s="5" t="s">
        <v>237</v>
      </c>
      <c r="C53" s="29" t="s">
        <v>8</v>
      </c>
      <c r="D53" s="5" t="s">
        <v>63</v>
      </c>
      <c r="E53" s="15">
        <v>44496</v>
      </c>
      <c r="F53" s="16" t="s">
        <v>238</v>
      </c>
      <c r="G53" s="16" t="s">
        <v>26</v>
      </c>
      <c r="H53" s="17" t="s">
        <v>239</v>
      </c>
      <c r="I53" s="16" t="s">
        <v>30</v>
      </c>
      <c r="J53" s="5">
        <v>1</v>
      </c>
      <c r="K53" s="88" t="s">
        <v>241</v>
      </c>
      <c r="L53" s="13">
        <v>1</v>
      </c>
      <c r="M53" s="80" t="s">
        <v>240</v>
      </c>
      <c r="N53" s="18">
        <v>5250</v>
      </c>
      <c r="O53" s="18"/>
      <c r="P53" s="18">
        <f>(N53+O53)*22%</f>
        <v>1155</v>
      </c>
      <c r="Q53" s="18">
        <f t="shared" si="2"/>
        <v>6405</v>
      </c>
      <c r="R53" s="2"/>
      <c r="S53" s="14">
        <f>1890+1470+420+1050+420</f>
        <v>5250</v>
      </c>
      <c r="T53" s="40">
        <v>44651</v>
      </c>
      <c r="U53" s="77"/>
    </row>
    <row r="54" spans="1:21" ht="31.5" customHeight="1" x14ac:dyDescent="0.25">
      <c r="A54" s="5" t="s">
        <v>242</v>
      </c>
      <c r="B54" s="5" t="s">
        <v>243</v>
      </c>
      <c r="C54" s="29" t="s">
        <v>9</v>
      </c>
      <c r="D54" s="5" t="s">
        <v>63</v>
      </c>
      <c r="E54" s="15">
        <v>44505</v>
      </c>
      <c r="F54" s="16" t="s">
        <v>244</v>
      </c>
      <c r="G54" s="16" t="s">
        <v>24</v>
      </c>
      <c r="H54" s="17" t="s">
        <v>245</v>
      </c>
      <c r="I54" s="16" t="s">
        <v>30</v>
      </c>
      <c r="J54" s="5">
        <v>1</v>
      </c>
      <c r="K54" s="88" t="s">
        <v>246</v>
      </c>
      <c r="L54" s="13">
        <v>1</v>
      </c>
      <c r="M54" s="4" t="s">
        <v>246</v>
      </c>
      <c r="N54" s="18">
        <v>1500</v>
      </c>
      <c r="O54" s="18"/>
      <c r="P54" s="18">
        <f t="shared" ref="P54:P55" si="7">N54*22%</f>
        <v>330</v>
      </c>
      <c r="Q54" s="18">
        <f t="shared" si="2"/>
        <v>1830</v>
      </c>
      <c r="R54" s="2"/>
      <c r="S54" s="14">
        <v>1500</v>
      </c>
      <c r="T54" s="40">
        <v>44712</v>
      </c>
      <c r="U54" s="77"/>
    </row>
    <row r="55" spans="1:21" ht="31.5" customHeight="1" x14ac:dyDescent="0.25">
      <c r="A55" s="5" t="s">
        <v>247</v>
      </c>
      <c r="B55" s="5" t="s">
        <v>248</v>
      </c>
      <c r="C55" s="29" t="s">
        <v>8</v>
      </c>
      <c r="D55" s="5" t="s">
        <v>63</v>
      </c>
      <c r="E55" s="15">
        <v>44509</v>
      </c>
      <c r="F55" s="16" t="s">
        <v>201</v>
      </c>
      <c r="G55" s="16" t="s">
        <v>224</v>
      </c>
      <c r="H55" s="17" t="s">
        <v>249</v>
      </c>
      <c r="I55" s="16" t="s">
        <v>30</v>
      </c>
      <c r="J55" s="5">
        <v>1</v>
      </c>
      <c r="K55" s="86" t="s">
        <v>222</v>
      </c>
      <c r="L55" s="13">
        <v>1</v>
      </c>
      <c r="M55" s="4" t="s">
        <v>222</v>
      </c>
      <c r="N55" s="18">
        <v>2916</v>
      </c>
      <c r="O55" s="18"/>
      <c r="P55" s="18">
        <f t="shared" si="7"/>
        <v>641.52</v>
      </c>
      <c r="Q55" s="18">
        <f t="shared" si="2"/>
        <v>3557.52</v>
      </c>
      <c r="R55" s="2"/>
      <c r="S55" s="14">
        <v>2916</v>
      </c>
      <c r="T55" s="40">
        <v>44593</v>
      </c>
      <c r="U55" s="77"/>
    </row>
    <row r="56" spans="1:21" ht="31.5" customHeight="1" x14ac:dyDescent="0.25">
      <c r="A56" s="5" t="s">
        <v>250</v>
      </c>
      <c r="B56" s="5" t="s">
        <v>251</v>
      </c>
      <c r="C56" s="29" t="s">
        <v>8</v>
      </c>
      <c r="D56" s="5" t="s">
        <v>63</v>
      </c>
      <c r="E56" s="15">
        <v>44509</v>
      </c>
      <c r="F56" s="16" t="s">
        <v>252</v>
      </c>
      <c r="G56" s="16" t="s">
        <v>24</v>
      </c>
      <c r="H56" s="17" t="s">
        <v>253</v>
      </c>
      <c r="I56" s="16" t="s">
        <v>30</v>
      </c>
      <c r="J56" s="5">
        <v>3</v>
      </c>
      <c r="K56" s="88" t="s">
        <v>254</v>
      </c>
      <c r="L56" s="13">
        <v>3</v>
      </c>
      <c r="M56" s="4" t="s">
        <v>255</v>
      </c>
      <c r="N56" s="18">
        <v>4850</v>
      </c>
      <c r="O56" s="18"/>
      <c r="P56" s="18">
        <f>N56*22%</f>
        <v>1067</v>
      </c>
      <c r="Q56" s="18">
        <f>N56+O56+P56</f>
        <v>5917</v>
      </c>
      <c r="R56" s="2"/>
      <c r="S56" s="14">
        <v>4850</v>
      </c>
      <c r="T56" s="40">
        <v>44620</v>
      </c>
      <c r="U56" s="77"/>
    </row>
    <row r="57" spans="1:21" ht="55.5" customHeight="1" x14ac:dyDescent="0.25">
      <c r="A57" s="5" t="s">
        <v>256</v>
      </c>
      <c r="B57" s="5" t="s">
        <v>257</v>
      </c>
      <c r="C57" s="29" t="s">
        <v>8</v>
      </c>
      <c r="D57" s="5" t="s">
        <v>63</v>
      </c>
      <c r="E57" s="15">
        <v>44519</v>
      </c>
      <c r="F57" s="16" t="s">
        <v>258</v>
      </c>
      <c r="G57" s="16" t="s">
        <v>23</v>
      </c>
      <c r="H57" s="17" t="s">
        <v>259</v>
      </c>
      <c r="I57" s="16" t="s">
        <v>30</v>
      </c>
      <c r="J57" s="5">
        <v>2</v>
      </c>
      <c r="K57" s="86" t="s">
        <v>261</v>
      </c>
      <c r="L57" s="13">
        <v>2</v>
      </c>
      <c r="M57" s="4" t="s">
        <v>260</v>
      </c>
      <c r="N57" s="18">
        <v>15600</v>
      </c>
      <c r="O57" s="18"/>
      <c r="P57" s="18">
        <f>N57*22%</f>
        <v>3432</v>
      </c>
      <c r="Q57" s="18">
        <f>N57+O57+P57</f>
        <v>19032</v>
      </c>
      <c r="R57" s="2"/>
      <c r="S57" s="14">
        <f>1560+5.7+5.7+785.7+785.69+785.69</f>
        <v>3928.4800000000005</v>
      </c>
      <c r="T57" s="97" t="s">
        <v>319</v>
      </c>
      <c r="U57" s="77"/>
    </row>
    <row r="58" spans="1:21" ht="31.5" customHeight="1" x14ac:dyDescent="0.25">
      <c r="A58" s="5" t="s">
        <v>262</v>
      </c>
      <c r="B58" s="5" t="s">
        <v>263</v>
      </c>
      <c r="C58" s="29" t="s">
        <v>8</v>
      </c>
      <c r="D58" s="5" t="s">
        <v>63</v>
      </c>
      <c r="E58" s="15">
        <v>44540</v>
      </c>
      <c r="F58" s="16" t="s">
        <v>264</v>
      </c>
      <c r="G58" s="16" t="s">
        <v>26</v>
      </c>
      <c r="H58" s="22" t="s">
        <v>265</v>
      </c>
      <c r="I58" s="16" t="s">
        <v>30</v>
      </c>
      <c r="J58" s="5">
        <v>1</v>
      </c>
      <c r="K58" s="86" t="s">
        <v>266</v>
      </c>
      <c r="L58" s="13">
        <v>1</v>
      </c>
      <c r="M58" s="4" t="s">
        <v>266</v>
      </c>
      <c r="N58" s="18">
        <v>8769.67</v>
      </c>
      <c r="O58" s="18"/>
      <c r="P58" s="18">
        <f>N58*22%</f>
        <v>1929.3274000000001</v>
      </c>
      <c r="Q58" s="18">
        <f>N58+O58+P58</f>
        <v>10698.9974</v>
      </c>
      <c r="R58" s="2"/>
      <c r="S58" s="14">
        <f>2268+666+777+629</f>
        <v>4340</v>
      </c>
      <c r="T58" s="40">
        <v>44651</v>
      </c>
      <c r="U58" s="77"/>
    </row>
    <row r="59" spans="1:21" ht="31.5" customHeight="1" x14ac:dyDescent="0.25">
      <c r="A59" s="5" t="s">
        <v>270</v>
      </c>
      <c r="B59" s="5" t="s">
        <v>271</v>
      </c>
      <c r="C59" s="29" t="s">
        <v>8</v>
      </c>
      <c r="D59" s="5" t="s">
        <v>63</v>
      </c>
      <c r="E59" s="15">
        <v>44533</v>
      </c>
      <c r="F59" s="16" t="s">
        <v>272</v>
      </c>
      <c r="G59" s="16" t="s">
        <v>23</v>
      </c>
      <c r="H59" s="17" t="s">
        <v>267</v>
      </c>
      <c r="I59" s="16" t="s">
        <v>30</v>
      </c>
      <c r="J59" s="5"/>
      <c r="K59" s="88" t="s">
        <v>269</v>
      </c>
      <c r="L59" s="13"/>
      <c r="M59" s="4" t="s">
        <v>268</v>
      </c>
      <c r="N59" s="18"/>
      <c r="O59" s="18"/>
      <c r="P59" s="18">
        <f>N59*22%</f>
        <v>0</v>
      </c>
      <c r="Q59" s="18">
        <v>80</v>
      </c>
      <c r="R59" s="2"/>
      <c r="S59" s="14">
        <v>16.39</v>
      </c>
      <c r="T59" s="40">
        <v>44735</v>
      </c>
      <c r="U59" s="77"/>
    </row>
    <row r="60" spans="1:21" ht="31.5" customHeight="1" x14ac:dyDescent="0.25">
      <c r="A60" s="5"/>
      <c r="B60" s="5" t="s">
        <v>273</v>
      </c>
      <c r="C60" s="29" t="s">
        <v>9</v>
      </c>
      <c r="D60" s="5" t="s">
        <v>170</v>
      </c>
      <c r="E60" s="15">
        <v>44540</v>
      </c>
      <c r="F60" s="16" t="s">
        <v>15</v>
      </c>
      <c r="G60" s="16" t="s">
        <v>224</v>
      </c>
      <c r="H60" s="17" t="s">
        <v>274</v>
      </c>
      <c r="I60" s="16" t="s">
        <v>30</v>
      </c>
      <c r="J60" s="5">
        <v>1</v>
      </c>
      <c r="K60" s="86" t="s">
        <v>275</v>
      </c>
      <c r="L60" s="13">
        <v>1</v>
      </c>
      <c r="M60" s="4" t="s">
        <v>276</v>
      </c>
      <c r="N60" s="18">
        <v>1200</v>
      </c>
      <c r="O60" s="18">
        <f>N60*5%</f>
        <v>60</v>
      </c>
      <c r="P60" s="18">
        <f>(N60+O60)*22%</f>
        <v>277.2</v>
      </c>
      <c r="Q60" s="18">
        <f>(N60+O60+P60)+137</f>
        <v>1674.2</v>
      </c>
      <c r="R60" s="19"/>
      <c r="S60" s="14">
        <v>1260</v>
      </c>
      <c r="T60" s="40">
        <v>44680</v>
      </c>
      <c r="U60" s="77"/>
    </row>
    <row r="61" spans="1:21" ht="31.5" customHeight="1" x14ac:dyDescent="0.25">
      <c r="A61" s="5"/>
      <c r="B61" s="5" t="s">
        <v>277</v>
      </c>
      <c r="C61" s="29" t="s">
        <v>8</v>
      </c>
      <c r="D61" s="5" t="s">
        <v>170</v>
      </c>
      <c r="E61" s="15">
        <v>44546</v>
      </c>
      <c r="F61" s="16" t="s">
        <v>15</v>
      </c>
      <c r="G61" s="16" t="s">
        <v>23</v>
      </c>
      <c r="H61" s="17" t="s">
        <v>278</v>
      </c>
      <c r="I61" s="16" t="s">
        <v>30</v>
      </c>
      <c r="J61" s="5">
        <v>1</v>
      </c>
      <c r="K61" s="86" t="s">
        <v>279</v>
      </c>
      <c r="L61" s="13">
        <v>1</v>
      </c>
      <c r="M61" s="4" t="s">
        <v>279</v>
      </c>
      <c r="N61" s="18">
        <v>599.61</v>
      </c>
      <c r="O61" s="18">
        <f>N61*4%</f>
        <v>23.984400000000001</v>
      </c>
      <c r="P61" s="18">
        <f>(N61+O61)*22%</f>
        <v>137.19076800000002</v>
      </c>
      <c r="Q61" s="18">
        <f>(N61+O61+P61)</f>
        <v>760.78516800000011</v>
      </c>
      <c r="R61" s="2"/>
      <c r="S61" s="14">
        <v>599.61</v>
      </c>
      <c r="T61" s="40">
        <v>44620</v>
      </c>
      <c r="U61" s="77"/>
    </row>
    <row r="62" spans="1:21" ht="72.75" customHeight="1" x14ac:dyDescent="0.25">
      <c r="A62" s="5"/>
      <c r="B62" s="5" t="s">
        <v>280</v>
      </c>
      <c r="C62" s="29" t="s">
        <v>8</v>
      </c>
      <c r="D62" s="5" t="s">
        <v>170</v>
      </c>
      <c r="E62" s="15">
        <v>44546</v>
      </c>
      <c r="F62" s="16" t="s">
        <v>15</v>
      </c>
      <c r="G62" s="16" t="s">
        <v>26</v>
      </c>
      <c r="H62" s="17" t="s">
        <v>301</v>
      </c>
      <c r="I62" s="16" t="s">
        <v>30</v>
      </c>
      <c r="J62" s="5">
        <v>1</v>
      </c>
      <c r="K62" s="86" t="s">
        <v>281</v>
      </c>
      <c r="L62" s="13">
        <v>1</v>
      </c>
      <c r="M62" s="4" t="s">
        <v>281</v>
      </c>
      <c r="N62" s="18">
        <v>28018</v>
      </c>
      <c r="O62" s="18">
        <f>N62*2%</f>
        <v>560.36</v>
      </c>
      <c r="P62" s="18">
        <f>(N62+O62)*22%</f>
        <v>6287.2392</v>
      </c>
      <c r="Q62" s="18">
        <f>N62+O62+P62</f>
        <v>34865.599199999997</v>
      </c>
      <c r="R62" s="2"/>
      <c r="S62" s="14">
        <f>3780.26+2014.67+1797.66+4565.9</f>
        <v>12158.49</v>
      </c>
      <c r="T62" s="96" t="s">
        <v>317</v>
      </c>
      <c r="U62" s="77"/>
    </row>
    <row r="63" spans="1:21" ht="31.5" x14ac:dyDescent="0.25">
      <c r="A63" s="5" t="s">
        <v>282</v>
      </c>
      <c r="B63" s="5" t="s">
        <v>283</v>
      </c>
      <c r="C63" s="29" t="s">
        <v>9</v>
      </c>
      <c r="D63" s="5" t="s">
        <v>63</v>
      </c>
      <c r="E63" s="15">
        <v>44546</v>
      </c>
      <c r="F63" s="16" t="s">
        <v>284</v>
      </c>
      <c r="G63" s="16" t="s">
        <v>24</v>
      </c>
      <c r="H63" s="17" t="s">
        <v>285</v>
      </c>
      <c r="I63" s="16" t="s">
        <v>30</v>
      </c>
      <c r="J63" s="5">
        <v>4</v>
      </c>
      <c r="K63" s="86" t="s">
        <v>286</v>
      </c>
      <c r="L63" s="13">
        <v>3</v>
      </c>
      <c r="M63" s="4" t="s">
        <v>287</v>
      </c>
      <c r="N63" s="18">
        <v>5000</v>
      </c>
      <c r="O63" s="18"/>
      <c r="P63" s="18">
        <f>N63*22%</f>
        <v>1100</v>
      </c>
      <c r="Q63" s="18">
        <f>N63+O63+P63</f>
        <v>6100</v>
      </c>
      <c r="R63" s="19"/>
      <c r="S63" s="14">
        <f>5145-945+800</f>
        <v>5000</v>
      </c>
      <c r="T63" s="40">
        <v>44742</v>
      </c>
      <c r="U63" s="77"/>
    </row>
    <row r="64" spans="1:21" ht="20.25" customHeight="1" x14ac:dyDescent="0.25">
      <c r="A64" s="5" t="s">
        <v>288</v>
      </c>
      <c r="B64" s="5" t="s">
        <v>289</v>
      </c>
      <c r="C64" s="29" t="s">
        <v>8</v>
      </c>
      <c r="D64" s="5" t="s">
        <v>63</v>
      </c>
      <c r="E64" s="15">
        <v>44550</v>
      </c>
      <c r="F64" s="16" t="s">
        <v>290</v>
      </c>
      <c r="G64" s="16" t="s">
        <v>23</v>
      </c>
      <c r="H64" s="17" t="s">
        <v>291</v>
      </c>
      <c r="I64" s="16" t="s">
        <v>30</v>
      </c>
      <c r="J64" s="5">
        <v>1</v>
      </c>
      <c r="K64" s="86" t="s">
        <v>189</v>
      </c>
      <c r="L64" s="13">
        <v>1</v>
      </c>
      <c r="M64" s="4" t="s">
        <v>292</v>
      </c>
      <c r="N64" s="18">
        <v>1749</v>
      </c>
      <c r="O64" s="18"/>
      <c r="P64" s="18">
        <f>N64*22%</f>
        <v>384.78000000000003</v>
      </c>
      <c r="Q64" s="18">
        <f t="shared" si="2"/>
        <v>2133.7800000000002</v>
      </c>
      <c r="R64" s="19"/>
      <c r="S64" s="14">
        <v>1749</v>
      </c>
      <c r="T64" s="40">
        <v>44593</v>
      </c>
      <c r="U64" s="77"/>
    </row>
    <row r="65" spans="1:21" ht="31.5" customHeight="1" x14ac:dyDescent="0.25">
      <c r="A65" s="5" t="s">
        <v>293</v>
      </c>
      <c r="B65" s="5" t="s">
        <v>294</v>
      </c>
      <c r="C65" s="29" t="s">
        <v>8</v>
      </c>
      <c r="D65" s="5" t="s">
        <v>63</v>
      </c>
      <c r="E65" s="15">
        <v>44552</v>
      </c>
      <c r="F65" s="23" t="s">
        <v>295</v>
      </c>
      <c r="G65" s="16" t="s">
        <v>23</v>
      </c>
      <c r="H65" s="17" t="s">
        <v>296</v>
      </c>
      <c r="I65" s="16" t="s">
        <v>30</v>
      </c>
      <c r="J65" s="5">
        <v>4</v>
      </c>
      <c r="K65" s="88" t="s">
        <v>297</v>
      </c>
      <c r="L65" s="13">
        <v>2</v>
      </c>
      <c r="M65" s="4" t="s">
        <v>279</v>
      </c>
      <c r="N65" s="18">
        <v>19000</v>
      </c>
      <c r="O65" s="18">
        <f>N65*4%</f>
        <v>760</v>
      </c>
      <c r="P65" s="18">
        <f>(N65+O65)*22%</f>
        <v>4347.2</v>
      </c>
      <c r="Q65" s="18">
        <f>N65+O65+P65</f>
        <v>24107.200000000001</v>
      </c>
      <c r="R65" s="19"/>
      <c r="S65" s="14"/>
      <c r="T65" s="40"/>
      <c r="U65" s="77"/>
    </row>
    <row r="66" spans="1:21" s="50" customFormat="1" ht="31.5" customHeight="1" x14ac:dyDescent="0.25">
      <c r="A66" s="62"/>
      <c r="B66" s="62"/>
      <c r="C66" s="63"/>
      <c r="D66" s="62"/>
      <c r="E66" s="64"/>
      <c r="F66" s="65"/>
      <c r="G66" s="65"/>
      <c r="H66" s="66"/>
      <c r="I66" s="65"/>
      <c r="J66" s="62"/>
      <c r="K66" s="89"/>
      <c r="L66" s="67"/>
      <c r="M66" s="81"/>
      <c r="N66" s="68"/>
      <c r="O66" s="68"/>
      <c r="P66" s="68"/>
      <c r="Q66" s="68"/>
      <c r="R66" s="69"/>
      <c r="S66" s="70"/>
      <c r="T66" s="98"/>
    </row>
    <row r="67" spans="1:21" s="50" customFormat="1" ht="31.5" customHeight="1" x14ac:dyDescent="0.25">
      <c r="A67" s="62"/>
      <c r="B67" s="62"/>
      <c r="C67" s="63"/>
      <c r="D67" s="62"/>
      <c r="E67" s="64"/>
      <c r="F67" s="65"/>
      <c r="G67" s="65"/>
      <c r="H67" s="66"/>
      <c r="I67" s="65"/>
      <c r="J67" s="62"/>
      <c r="K67" s="89"/>
      <c r="L67" s="67"/>
      <c r="M67" s="81"/>
      <c r="N67" s="68"/>
      <c r="O67" s="68"/>
      <c r="P67" s="68"/>
      <c r="Q67" s="68"/>
      <c r="R67" s="69"/>
      <c r="S67" s="70"/>
      <c r="T67" s="98"/>
    </row>
    <row r="68" spans="1:21" s="50" customFormat="1" ht="31.5" customHeight="1" x14ac:dyDescent="0.25">
      <c r="A68" s="62"/>
      <c r="B68" s="62"/>
      <c r="C68" s="63"/>
      <c r="D68" s="62"/>
      <c r="E68" s="64"/>
      <c r="F68" s="65"/>
      <c r="G68" s="65"/>
      <c r="H68" s="66"/>
      <c r="I68" s="65"/>
      <c r="J68" s="62"/>
      <c r="K68" s="90"/>
      <c r="L68" s="67"/>
      <c r="M68" s="81"/>
      <c r="N68" s="68"/>
      <c r="O68" s="68"/>
      <c r="P68" s="68"/>
      <c r="Q68" s="68"/>
      <c r="R68" s="69"/>
      <c r="S68" s="70"/>
      <c r="T68" s="98"/>
    </row>
    <row r="69" spans="1:21" s="50" customFormat="1" ht="31.5" customHeight="1" x14ac:dyDescent="0.25">
      <c r="A69" s="62"/>
      <c r="B69" s="62"/>
      <c r="C69" s="63"/>
      <c r="D69" s="62"/>
      <c r="E69" s="64"/>
      <c r="F69" s="65"/>
      <c r="G69" s="65"/>
      <c r="H69" s="66"/>
      <c r="I69" s="65"/>
      <c r="J69" s="62"/>
      <c r="K69" s="89"/>
      <c r="L69" s="67"/>
      <c r="M69" s="81"/>
      <c r="N69" s="68"/>
      <c r="O69" s="68"/>
      <c r="P69" s="68"/>
      <c r="Q69" s="68"/>
      <c r="R69" s="71"/>
      <c r="S69" s="70"/>
      <c r="T69" s="98"/>
    </row>
    <row r="70" spans="1:21" s="50" customFormat="1" ht="43.5" customHeight="1" x14ac:dyDescent="0.25">
      <c r="A70" s="62"/>
      <c r="B70" s="62"/>
      <c r="C70" s="63"/>
      <c r="D70" s="62"/>
      <c r="E70" s="64"/>
      <c r="F70" s="65"/>
      <c r="G70" s="65"/>
      <c r="H70" s="66"/>
      <c r="I70" s="65"/>
      <c r="J70" s="72"/>
      <c r="K70" s="92"/>
      <c r="L70" s="67"/>
      <c r="M70" s="81"/>
      <c r="N70" s="68"/>
      <c r="O70" s="68"/>
      <c r="P70" s="68"/>
      <c r="Q70" s="68"/>
      <c r="R70" s="71"/>
      <c r="S70" s="70"/>
      <c r="T70" s="98"/>
    </row>
    <row r="71" spans="1:21" s="50" customFormat="1" ht="15.75" x14ac:dyDescent="0.25">
      <c r="A71" s="62"/>
      <c r="B71" s="62"/>
      <c r="C71" s="63"/>
      <c r="D71" s="62"/>
      <c r="E71" s="64"/>
      <c r="F71" s="65"/>
      <c r="G71" s="65"/>
      <c r="H71" s="66"/>
      <c r="I71" s="65"/>
      <c r="J71" s="62"/>
      <c r="K71" s="89"/>
      <c r="L71" s="67"/>
      <c r="M71" s="81"/>
      <c r="N71" s="68"/>
      <c r="O71" s="68"/>
      <c r="P71" s="68"/>
      <c r="Q71" s="68"/>
      <c r="R71" s="71"/>
      <c r="S71" s="70"/>
      <c r="T71" s="98"/>
    </row>
    <row r="72" spans="1:21" s="50" customFormat="1" ht="31.5" customHeight="1" x14ac:dyDescent="0.25">
      <c r="A72" s="62"/>
      <c r="B72" s="62"/>
      <c r="C72" s="63"/>
      <c r="D72" s="62"/>
      <c r="E72" s="64"/>
      <c r="F72" s="65"/>
      <c r="G72" s="65"/>
      <c r="H72" s="66"/>
      <c r="I72" s="65"/>
      <c r="J72" s="62"/>
      <c r="K72" s="89"/>
      <c r="L72" s="67"/>
      <c r="M72" s="81"/>
      <c r="N72" s="68"/>
      <c r="O72" s="68"/>
      <c r="P72" s="68"/>
      <c r="Q72" s="68"/>
      <c r="R72" s="71"/>
      <c r="S72" s="70"/>
      <c r="T72" s="98"/>
    </row>
    <row r="73" spans="1:21" s="50" customFormat="1" ht="31.5" customHeight="1" x14ac:dyDescent="0.25">
      <c r="A73" s="62"/>
      <c r="B73" s="62"/>
      <c r="C73" s="63"/>
      <c r="D73" s="62"/>
      <c r="E73" s="64"/>
      <c r="F73" s="65"/>
      <c r="G73" s="65"/>
      <c r="H73" s="66"/>
      <c r="I73" s="65"/>
      <c r="J73" s="62"/>
      <c r="K73" s="89"/>
      <c r="L73" s="67"/>
      <c r="M73" s="81"/>
      <c r="N73" s="68"/>
      <c r="O73" s="68"/>
      <c r="P73" s="68"/>
      <c r="Q73" s="68"/>
      <c r="R73" s="71"/>
      <c r="S73" s="70"/>
      <c r="T73" s="98"/>
    </row>
    <row r="74" spans="1:21" s="50" customFormat="1" ht="31.5" customHeight="1" x14ac:dyDescent="0.25">
      <c r="A74" s="62"/>
      <c r="B74" s="62"/>
      <c r="C74" s="63"/>
      <c r="D74" s="62"/>
      <c r="E74" s="64"/>
      <c r="F74" s="71"/>
      <c r="G74" s="65"/>
      <c r="H74" s="66"/>
      <c r="I74" s="65"/>
      <c r="J74" s="62"/>
      <c r="K74" s="89"/>
      <c r="L74" s="67"/>
      <c r="M74" s="81"/>
      <c r="N74" s="68"/>
      <c r="O74" s="68"/>
      <c r="P74" s="68"/>
      <c r="Q74" s="68"/>
      <c r="R74" s="71"/>
      <c r="S74" s="70"/>
      <c r="T74" s="98"/>
    </row>
    <row r="75" spans="1:21" s="50" customFormat="1" ht="31.5" customHeight="1" x14ac:dyDescent="0.25">
      <c r="A75" s="62"/>
      <c r="B75" s="62"/>
      <c r="C75" s="63"/>
      <c r="D75" s="62"/>
      <c r="E75" s="64"/>
      <c r="F75" s="65"/>
      <c r="G75" s="65"/>
      <c r="H75" s="66"/>
      <c r="I75" s="65"/>
      <c r="J75" s="62"/>
      <c r="K75" s="89"/>
      <c r="L75" s="67"/>
      <c r="M75" s="81"/>
      <c r="N75" s="68"/>
      <c r="O75" s="68"/>
      <c r="P75" s="68"/>
      <c r="Q75" s="68"/>
      <c r="R75" s="71"/>
      <c r="S75" s="70"/>
      <c r="T75" s="98"/>
    </row>
    <row r="76" spans="1:21" s="50" customFormat="1" ht="31.5" customHeight="1" x14ac:dyDescent="0.25">
      <c r="A76" s="62"/>
      <c r="B76" s="62"/>
      <c r="C76" s="63"/>
      <c r="D76" s="62"/>
      <c r="E76" s="64"/>
      <c r="F76" s="65"/>
      <c r="G76" s="65"/>
      <c r="H76" s="66"/>
      <c r="I76" s="65"/>
      <c r="J76" s="62"/>
      <c r="K76" s="89"/>
      <c r="L76" s="67"/>
      <c r="M76" s="81"/>
      <c r="N76" s="68"/>
      <c r="O76" s="68"/>
      <c r="P76" s="68"/>
      <c r="Q76" s="68"/>
      <c r="R76" s="71"/>
      <c r="S76" s="70"/>
      <c r="T76" s="98"/>
    </row>
    <row r="77" spans="1:21" s="50" customFormat="1" ht="31.5" customHeight="1" x14ac:dyDescent="0.25">
      <c r="A77" s="62"/>
      <c r="B77" s="62"/>
      <c r="C77" s="63"/>
      <c r="D77" s="62"/>
      <c r="E77" s="64"/>
      <c r="F77" s="65"/>
      <c r="G77" s="65"/>
      <c r="H77" s="66"/>
      <c r="I77" s="65"/>
      <c r="J77" s="62"/>
      <c r="K77" s="89"/>
      <c r="L77" s="67"/>
      <c r="M77" s="81"/>
      <c r="N77" s="68"/>
      <c r="O77" s="68"/>
      <c r="P77" s="68"/>
      <c r="Q77" s="68"/>
      <c r="R77" s="71"/>
      <c r="S77" s="70"/>
      <c r="T77" s="98"/>
    </row>
    <row r="78" spans="1:21" s="50" customFormat="1" ht="31.5" customHeight="1" x14ac:dyDescent="0.25">
      <c r="A78" s="62"/>
      <c r="B78" s="62"/>
      <c r="C78" s="63"/>
      <c r="D78" s="62"/>
      <c r="E78" s="64"/>
      <c r="F78" s="65"/>
      <c r="G78" s="65"/>
      <c r="H78" s="66"/>
      <c r="I78" s="65"/>
      <c r="J78" s="62"/>
      <c r="K78" s="89"/>
      <c r="L78" s="67"/>
      <c r="M78" s="81"/>
      <c r="N78" s="68"/>
      <c r="O78" s="68"/>
      <c r="P78" s="68"/>
      <c r="Q78" s="68"/>
      <c r="R78" s="71"/>
      <c r="S78" s="70"/>
      <c r="T78" s="98"/>
    </row>
    <row r="79" spans="1:21" s="50" customFormat="1" ht="31.5" customHeight="1" x14ac:dyDescent="0.25">
      <c r="A79" s="62"/>
      <c r="B79" s="62"/>
      <c r="C79" s="63"/>
      <c r="D79" s="62"/>
      <c r="E79" s="64"/>
      <c r="F79" s="65"/>
      <c r="G79" s="65"/>
      <c r="H79" s="66"/>
      <c r="I79" s="65"/>
      <c r="J79" s="62"/>
      <c r="K79" s="89"/>
      <c r="L79" s="67"/>
      <c r="M79" s="81"/>
      <c r="N79" s="68"/>
      <c r="O79" s="68"/>
      <c r="P79" s="68"/>
      <c r="Q79" s="68"/>
      <c r="R79" s="71"/>
      <c r="S79" s="70"/>
      <c r="T79" s="98"/>
    </row>
    <row r="80" spans="1:21" s="50" customFormat="1" ht="31.5" customHeight="1" x14ac:dyDescent="0.25">
      <c r="A80" s="62"/>
      <c r="B80" s="62"/>
      <c r="C80" s="63"/>
      <c r="D80" s="62"/>
      <c r="E80" s="64"/>
      <c r="F80" s="65"/>
      <c r="G80" s="65"/>
      <c r="H80" s="66"/>
      <c r="I80" s="65"/>
      <c r="J80" s="62"/>
      <c r="K80" s="89"/>
      <c r="L80" s="67"/>
      <c r="M80" s="81"/>
      <c r="N80" s="68"/>
      <c r="O80" s="68"/>
      <c r="P80" s="68"/>
      <c r="Q80" s="68"/>
      <c r="R80" s="71"/>
      <c r="S80" s="70"/>
      <c r="T80" s="98"/>
    </row>
    <row r="81" spans="1:20" s="50" customFormat="1" ht="31.5" customHeight="1" x14ac:dyDescent="0.25">
      <c r="A81" s="62"/>
      <c r="B81" s="62"/>
      <c r="C81" s="63"/>
      <c r="D81" s="62"/>
      <c r="E81" s="64"/>
      <c r="F81" s="65"/>
      <c r="G81" s="65"/>
      <c r="H81" s="66"/>
      <c r="I81" s="65"/>
      <c r="J81" s="62"/>
      <c r="K81" s="89"/>
      <c r="L81" s="67"/>
      <c r="M81" s="81"/>
      <c r="N81" s="68"/>
      <c r="O81" s="68"/>
      <c r="P81" s="68"/>
      <c r="Q81" s="68"/>
      <c r="R81" s="71"/>
      <c r="S81" s="70"/>
      <c r="T81" s="98"/>
    </row>
    <row r="82" spans="1:20" s="50" customFormat="1" ht="31.5" customHeight="1" x14ac:dyDescent="0.25">
      <c r="A82" s="62"/>
      <c r="B82" s="62"/>
      <c r="C82" s="63"/>
      <c r="D82" s="62"/>
      <c r="E82" s="64"/>
      <c r="F82" s="71"/>
      <c r="G82" s="65"/>
      <c r="H82" s="73"/>
      <c r="I82" s="74"/>
      <c r="J82" s="62"/>
      <c r="K82" s="89"/>
      <c r="L82" s="67"/>
      <c r="M82" s="81"/>
      <c r="N82" s="68"/>
      <c r="O82" s="68"/>
      <c r="P82" s="68"/>
      <c r="Q82" s="68"/>
      <c r="R82" s="71"/>
      <c r="S82" s="70"/>
      <c r="T82" s="98"/>
    </row>
    <row r="83" spans="1:20" s="50" customFormat="1" ht="31.5" customHeight="1" x14ac:dyDescent="0.25">
      <c r="A83" s="62"/>
      <c r="B83" s="62"/>
      <c r="C83" s="63"/>
      <c r="D83" s="62"/>
      <c r="E83" s="64"/>
      <c r="F83" s="71"/>
      <c r="G83" s="65"/>
      <c r="H83" s="73"/>
      <c r="I83" s="74"/>
      <c r="J83" s="62"/>
      <c r="K83" s="89"/>
      <c r="L83" s="67"/>
      <c r="M83" s="81"/>
      <c r="N83" s="68"/>
      <c r="O83" s="68"/>
      <c r="P83" s="68"/>
      <c r="Q83" s="68"/>
      <c r="R83" s="71"/>
      <c r="S83" s="70"/>
      <c r="T83" s="98"/>
    </row>
    <row r="84" spans="1:20" s="50" customFormat="1" ht="31.5" customHeight="1" x14ac:dyDescent="0.25">
      <c r="A84" s="62"/>
      <c r="B84" s="62"/>
      <c r="C84" s="63"/>
      <c r="D84" s="62"/>
      <c r="E84" s="64"/>
      <c r="F84" s="71"/>
      <c r="G84" s="65"/>
      <c r="H84" s="73"/>
      <c r="I84" s="74"/>
      <c r="J84" s="62"/>
      <c r="K84" s="89"/>
      <c r="L84" s="67"/>
      <c r="M84" s="81"/>
      <c r="N84" s="68"/>
      <c r="O84" s="68"/>
      <c r="P84" s="68"/>
      <c r="Q84" s="68"/>
      <c r="R84" s="71"/>
      <c r="S84" s="70"/>
      <c r="T84" s="98"/>
    </row>
    <row r="85" spans="1:20" s="50" customFormat="1" ht="31.5" customHeight="1" x14ac:dyDescent="0.25">
      <c r="A85" s="62"/>
      <c r="B85" s="62"/>
      <c r="C85" s="63"/>
      <c r="D85" s="62"/>
      <c r="E85" s="64"/>
      <c r="F85" s="71"/>
      <c r="G85" s="65"/>
      <c r="H85" s="73"/>
      <c r="I85" s="74"/>
      <c r="J85" s="62"/>
      <c r="K85" s="89"/>
      <c r="L85" s="67"/>
      <c r="M85" s="81"/>
      <c r="N85" s="68"/>
      <c r="O85" s="68"/>
      <c r="P85" s="68"/>
      <c r="Q85" s="68"/>
      <c r="R85" s="71"/>
      <c r="S85" s="70"/>
      <c r="T85" s="98"/>
    </row>
    <row r="86" spans="1:20" s="50" customFormat="1" ht="31.5" customHeight="1" x14ac:dyDescent="0.25">
      <c r="A86" s="62"/>
      <c r="B86" s="62"/>
      <c r="C86" s="63"/>
      <c r="D86" s="62"/>
      <c r="E86" s="64"/>
      <c r="F86" s="71"/>
      <c r="G86" s="74"/>
      <c r="H86" s="73"/>
      <c r="I86" s="74"/>
      <c r="J86" s="62"/>
      <c r="K86" s="89"/>
      <c r="L86" s="67"/>
      <c r="M86" s="81"/>
      <c r="N86" s="68"/>
      <c r="O86" s="68"/>
      <c r="P86" s="68"/>
      <c r="Q86" s="68"/>
      <c r="R86" s="71"/>
      <c r="S86" s="70"/>
      <c r="T86" s="98"/>
    </row>
    <row r="87" spans="1:20" s="50" customFormat="1" ht="31.5" customHeight="1" x14ac:dyDescent="0.25">
      <c r="A87" s="62"/>
      <c r="B87" s="62"/>
      <c r="C87" s="63"/>
      <c r="D87" s="62"/>
      <c r="E87" s="64"/>
      <c r="F87" s="71"/>
      <c r="G87" s="74"/>
      <c r="H87" s="73"/>
      <c r="I87" s="74"/>
      <c r="J87" s="62"/>
      <c r="K87" s="90"/>
      <c r="L87" s="67"/>
      <c r="M87" s="81"/>
      <c r="N87" s="68"/>
      <c r="O87" s="68"/>
      <c r="P87" s="68"/>
      <c r="Q87" s="68"/>
      <c r="R87" s="71"/>
      <c r="S87" s="70"/>
      <c r="T87" s="98"/>
    </row>
    <row r="88" spans="1:20" s="50" customFormat="1" ht="31.5" customHeight="1" x14ac:dyDescent="0.25">
      <c r="A88" s="62"/>
      <c r="B88" s="62"/>
      <c r="C88" s="63"/>
      <c r="D88" s="62"/>
      <c r="E88" s="64"/>
      <c r="F88" s="71"/>
      <c r="G88" s="74"/>
      <c r="H88" s="73"/>
      <c r="I88" s="74"/>
      <c r="J88" s="62"/>
      <c r="K88" s="89"/>
      <c r="L88" s="67"/>
      <c r="M88" s="81"/>
      <c r="N88" s="68"/>
      <c r="O88" s="68"/>
      <c r="P88" s="68"/>
      <c r="Q88" s="68"/>
      <c r="R88" s="71"/>
      <c r="S88" s="70"/>
      <c r="T88" s="98"/>
    </row>
    <row r="89" spans="1:20" s="50" customFormat="1" ht="31.5" customHeight="1" x14ac:dyDescent="0.25">
      <c r="A89" s="62"/>
      <c r="B89" s="62"/>
      <c r="C89" s="63"/>
      <c r="D89" s="62"/>
      <c r="E89" s="64"/>
      <c r="F89" s="71"/>
      <c r="G89" s="74"/>
      <c r="H89" s="73"/>
      <c r="I89" s="74"/>
      <c r="J89" s="62"/>
      <c r="K89" s="90"/>
      <c r="L89" s="67"/>
      <c r="M89" s="81"/>
      <c r="N89" s="68"/>
      <c r="O89" s="68"/>
      <c r="P89" s="68"/>
      <c r="Q89" s="68"/>
      <c r="R89" s="71"/>
      <c r="S89" s="70"/>
      <c r="T89" s="98"/>
    </row>
    <row r="90" spans="1:20" s="50" customFormat="1" ht="31.5" customHeight="1" x14ac:dyDescent="0.25">
      <c r="B90" s="62"/>
      <c r="C90" s="51"/>
      <c r="E90" s="64"/>
      <c r="F90" s="71"/>
      <c r="G90" s="75"/>
      <c r="H90" s="73"/>
      <c r="I90" s="75"/>
      <c r="J90" s="76"/>
      <c r="K90" s="90"/>
      <c r="L90" s="54"/>
      <c r="M90" s="84"/>
      <c r="N90" s="68"/>
      <c r="O90" s="68"/>
      <c r="P90" s="68"/>
      <c r="Q90" s="68"/>
      <c r="S90" s="56"/>
      <c r="T90" s="99"/>
    </row>
    <row r="91" spans="1:20" s="50" customFormat="1" ht="15.75" x14ac:dyDescent="0.25">
      <c r="B91" s="62"/>
      <c r="C91" s="51"/>
      <c r="E91" s="64"/>
      <c r="G91" s="75"/>
      <c r="H91" s="73"/>
      <c r="I91" s="75"/>
      <c r="J91" s="76"/>
      <c r="K91" s="90"/>
      <c r="L91" s="54"/>
      <c r="M91" s="84"/>
      <c r="N91" s="68"/>
      <c r="O91" s="68"/>
      <c r="P91" s="68"/>
      <c r="Q91" s="68"/>
      <c r="S91" s="56"/>
      <c r="T91" s="99"/>
    </row>
    <row r="92" spans="1:20" s="50" customFormat="1" x14ac:dyDescent="0.25">
      <c r="C92" s="51"/>
      <c r="E92" s="52"/>
      <c r="G92" s="75"/>
      <c r="H92" s="53"/>
      <c r="I92" s="75"/>
      <c r="J92" s="76"/>
      <c r="K92" s="90"/>
      <c r="L92" s="54"/>
      <c r="M92" s="82"/>
      <c r="N92" s="55"/>
      <c r="O92" s="55"/>
      <c r="P92" s="55"/>
      <c r="Q92" s="55"/>
      <c r="S92" s="56"/>
      <c r="T92" s="99"/>
    </row>
    <row r="93" spans="1:20" s="50" customFormat="1" x14ac:dyDescent="0.25">
      <c r="C93" s="51"/>
      <c r="E93" s="52"/>
      <c r="G93" s="75"/>
      <c r="H93" s="53"/>
      <c r="I93" s="75"/>
      <c r="J93" s="76"/>
      <c r="K93" s="90"/>
      <c r="L93" s="54"/>
      <c r="M93" s="82"/>
      <c r="N93" s="55"/>
      <c r="O93" s="55"/>
      <c r="P93" s="55"/>
      <c r="Q93" s="55"/>
      <c r="S93" s="56"/>
      <c r="T93" s="99"/>
    </row>
    <row r="94" spans="1:20" s="50" customFormat="1" x14ac:dyDescent="0.25">
      <c r="C94" s="51"/>
      <c r="E94" s="52"/>
      <c r="G94" s="75"/>
      <c r="H94" s="53"/>
      <c r="I94" s="75"/>
      <c r="J94" s="76"/>
      <c r="K94" s="90"/>
      <c r="L94" s="54"/>
      <c r="M94" s="82"/>
      <c r="N94" s="55"/>
      <c r="O94" s="55"/>
      <c r="P94" s="55"/>
      <c r="Q94" s="55"/>
      <c r="S94" s="56"/>
      <c r="T94" s="99"/>
    </row>
    <row r="95" spans="1:20" s="50" customFormat="1" x14ac:dyDescent="0.25">
      <c r="C95" s="51"/>
      <c r="E95" s="52"/>
      <c r="G95" s="75"/>
      <c r="H95" s="53"/>
      <c r="I95" s="75"/>
      <c r="J95" s="76"/>
      <c r="K95" s="90"/>
      <c r="L95" s="54"/>
      <c r="M95" s="82"/>
      <c r="N95" s="55"/>
      <c r="O95" s="55"/>
      <c r="P95" s="55"/>
      <c r="Q95" s="55"/>
      <c r="S95" s="56"/>
      <c r="T95" s="99"/>
    </row>
    <row r="96" spans="1:20" s="50" customFormat="1" x14ac:dyDescent="0.25">
      <c r="C96" s="51"/>
      <c r="E96" s="52"/>
      <c r="G96" s="75"/>
      <c r="H96" s="53"/>
      <c r="I96" s="75"/>
      <c r="J96" s="76"/>
      <c r="K96" s="90"/>
      <c r="L96" s="54"/>
      <c r="M96" s="82"/>
      <c r="N96" s="55"/>
      <c r="O96" s="55"/>
      <c r="P96" s="55"/>
      <c r="Q96" s="55"/>
      <c r="S96" s="56"/>
      <c r="T96" s="99"/>
    </row>
    <row r="97" spans="3:20" s="50" customFormat="1" x14ac:dyDescent="0.25">
      <c r="C97" s="51"/>
      <c r="E97" s="52"/>
      <c r="G97" s="75"/>
      <c r="H97" s="53"/>
      <c r="I97" s="75"/>
      <c r="J97" s="76"/>
      <c r="K97" s="90"/>
      <c r="L97" s="54"/>
      <c r="M97" s="82"/>
      <c r="N97" s="55"/>
      <c r="O97" s="55"/>
      <c r="P97" s="55"/>
      <c r="Q97" s="55"/>
      <c r="S97" s="56"/>
      <c r="T97" s="99"/>
    </row>
    <row r="98" spans="3:20" s="50" customFormat="1" x14ac:dyDescent="0.25">
      <c r="C98" s="51"/>
      <c r="E98" s="52"/>
      <c r="G98" s="75"/>
      <c r="H98" s="53"/>
      <c r="I98" s="75"/>
      <c r="J98" s="76"/>
      <c r="K98" s="90"/>
      <c r="L98" s="54"/>
      <c r="M98" s="82"/>
      <c r="N98" s="55"/>
      <c r="O98" s="55"/>
      <c r="P98" s="55"/>
      <c r="Q98" s="55"/>
      <c r="S98" s="56"/>
      <c r="T98" s="99"/>
    </row>
    <row r="99" spans="3:20" s="50" customFormat="1" x14ac:dyDescent="0.25">
      <c r="C99" s="51"/>
      <c r="E99" s="52"/>
      <c r="G99" s="57"/>
      <c r="H99" s="53"/>
      <c r="I99" s="58"/>
      <c r="J99" s="59"/>
      <c r="K99" s="93"/>
      <c r="L99" s="60"/>
      <c r="M99" s="82"/>
      <c r="N99" s="55"/>
      <c r="O99" s="55"/>
      <c r="P99" s="55"/>
      <c r="Q99" s="55"/>
      <c r="R99" s="61"/>
      <c r="S99" s="56"/>
      <c r="T99" s="99"/>
    </row>
    <row r="100" spans="3:20" s="50" customFormat="1" x14ac:dyDescent="0.25">
      <c r="C100" s="51"/>
      <c r="E100" s="52"/>
      <c r="G100" s="47"/>
      <c r="H100" s="53"/>
      <c r="I100" s="48"/>
      <c r="J100" s="24"/>
      <c r="K100" s="94"/>
      <c r="L100" s="46"/>
      <c r="M100" s="82"/>
      <c r="N100" s="55"/>
      <c r="O100" s="55"/>
      <c r="P100" s="55"/>
      <c r="Q100" s="55"/>
      <c r="R100" s="49"/>
      <c r="S100" s="56"/>
      <c r="T100" s="99"/>
    </row>
    <row r="101" spans="3:20" s="50" customFormat="1" x14ac:dyDescent="0.25">
      <c r="C101" s="51"/>
      <c r="E101" s="52"/>
      <c r="G101" s="47"/>
      <c r="H101" s="53"/>
      <c r="I101" s="48"/>
      <c r="J101" s="24"/>
      <c r="K101" s="94"/>
      <c r="L101" s="46"/>
      <c r="M101" s="82"/>
      <c r="N101" s="55"/>
      <c r="O101" s="55"/>
      <c r="P101" s="55"/>
      <c r="Q101" s="55"/>
      <c r="R101" s="49"/>
      <c r="S101" s="56"/>
      <c r="T101" s="99"/>
    </row>
    <row r="102" spans="3:20" s="50" customFormat="1" x14ac:dyDescent="0.25">
      <c r="C102" s="51"/>
      <c r="E102" s="52"/>
      <c r="G102" s="47"/>
      <c r="H102" s="53"/>
      <c r="I102" s="48"/>
      <c r="J102" s="24"/>
      <c r="K102" s="94"/>
      <c r="L102" s="46"/>
      <c r="M102" s="82"/>
      <c r="N102" s="55"/>
      <c r="O102" s="55"/>
      <c r="P102" s="55"/>
      <c r="Q102" s="55"/>
      <c r="R102" s="49"/>
      <c r="S102" s="56"/>
      <c r="T102" s="99"/>
    </row>
    <row r="103" spans="3:20" s="50" customFormat="1" x14ac:dyDescent="0.25">
      <c r="C103" s="51"/>
      <c r="E103" s="52"/>
      <c r="G103" s="47"/>
      <c r="H103" s="53"/>
      <c r="I103" s="48"/>
      <c r="J103" s="24"/>
      <c r="K103" s="94"/>
      <c r="L103" s="46"/>
      <c r="M103" s="82"/>
      <c r="N103" s="55"/>
      <c r="O103" s="55"/>
      <c r="P103" s="55"/>
      <c r="Q103" s="55"/>
      <c r="R103" s="49"/>
      <c r="S103" s="56"/>
      <c r="T103" s="99"/>
    </row>
    <row r="104" spans="3:20" s="50" customFormat="1" x14ac:dyDescent="0.25">
      <c r="C104" s="51"/>
      <c r="E104" s="52"/>
      <c r="G104" s="47"/>
      <c r="H104" s="53"/>
      <c r="I104" s="48"/>
      <c r="J104" s="24"/>
      <c r="K104" s="94"/>
      <c r="L104" s="46"/>
      <c r="M104" s="82"/>
      <c r="N104" s="55"/>
      <c r="O104" s="55"/>
      <c r="P104" s="55"/>
      <c r="Q104" s="55"/>
      <c r="R104" s="49"/>
      <c r="S104" s="56"/>
      <c r="T104" s="99"/>
    </row>
    <row r="105" spans="3:20" s="50" customFormat="1" x14ac:dyDescent="0.25">
      <c r="C105" s="51"/>
      <c r="E105" s="52"/>
      <c r="G105" s="47"/>
      <c r="H105" s="53"/>
      <c r="I105" s="48"/>
      <c r="J105" s="24"/>
      <c r="K105" s="94"/>
      <c r="L105" s="46"/>
      <c r="M105" s="82"/>
      <c r="N105" s="55"/>
      <c r="O105" s="55"/>
      <c r="P105" s="55"/>
      <c r="Q105" s="55"/>
      <c r="R105" s="49"/>
      <c r="S105" s="56"/>
      <c r="T105" s="99"/>
    </row>
    <row r="106" spans="3:20" s="50" customFormat="1" x14ac:dyDescent="0.25">
      <c r="C106" s="51"/>
      <c r="E106" s="52"/>
      <c r="G106" s="47"/>
      <c r="H106" s="53"/>
      <c r="I106" s="48"/>
      <c r="J106" s="24"/>
      <c r="K106" s="94"/>
      <c r="L106" s="46"/>
      <c r="M106" s="82"/>
      <c r="N106" s="55"/>
      <c r="O106" s="55"/>
      <c r="P106" s="55"/>
      <c r="Q106" s="55"/>
      <c r="R106" s="49"/>
      <c r="S106" s="56"/>
      <c r="T106" s="99"/>
    </row>
    <row r="107" spans="3:20" s="50" customFormat="1" x14ac:dyDescent="0.25">
      <c r="C107" s="51"/>
      <c r="E107" s="52"/>
      <c r="G107" s="47"/>
      <c r="H107" s="53"/>
      <c r="I107" s="48"/>
      <c r="J107" s="24"/>
      <c r="K107" s="94"/>
      <c r="L107" s="46"/>
      <c r="M107" s="82"/>
      <c r="N107" s="55"/>
      <c r="O107" s="55"/>
      <c r="P107" s="55"/>
      <c r="Q107" s="55"/>
      <c r="R107" s="49"/>
      <c r="S107" s="56"/>
      <c r="T107" s="99"/>
    </row>
    <row r="108" spans="3:20" s="50" customFormat="1" x14ac:dyDescent="0.25">
      <c r="C108" s="51"/>
      <c r="E108" s="52"/>
      <c r="G108" s="47"/>
      <c r="H108" s="53"/>
      <c r="I108" s="48"/>
      <c r="J108" s="24"/>
      <c r="K108" s="94"/>
      <c r="L108" s="46"/>
      <c r="M108" s="82"/>
      <c r="N108" s="55"/>
      <c r="O108" s="55"/>
      <c r="P108" s="55"/>
      <c r="Q108" s="55"/>
      <c r="R108" s="49"/>
      <c r="S108" s="56"/>
      <c r="T108" s="99"/>
    </row>
    <row r="109" spans="3:20" s="50" customFormat="1" x14ac:dyDescent="0.25">
      <c r="C109" s="51"/>
      <c r="E109" s="52"/>
      <c r="G109" s="47"/>
      <c r="H109" s="53"/>
      <c r="I109" s="48"/>
      <c r="J109" s="24"/>
      <c r="K109" s="94"/>
      <c r="L109" s="46"/>
      <c r="M109" s="82"/>
      <c r="N109" s="55"/>
      <c r="O109" s="55"/>
      <c r="P109" s="55"/>
      <c r="Q109" s="55"/>
      <c r="R109" s="49"/>
      <c r="S109" s="56"/>
      <c r="T109" s="99"/>
    </row>
    <row r="110" spans="3:20" s="50" customFormat="1" x14ac:dyDescent="0.25">
      <c r="C110" s="51"/>
      <c r="E110" s="52"/>
      <c r="G110" s="47"/>
      <c r="H110" s="53"/>
      <c r="I110" s="48"/>
      <c r="J110" s="24"/>
      <c r="K110" s="94"/>
      <c r="L110" s="46"/>
      <c r="M110" s="82"/>
      <c r="N110" s="55"/>
      <c r="O110" s="55"/>
      <c r="P110" s="55"/>
      <c r="Q110" s="55"/>
      <c r="R110" s="49"/>
      <c r="S110" s="56"/>
      <c r="T110" s="99"/>
    </row>
    <row r="111" spans="3:20" s="50" customFormat="1" x14ac:dyDescent="0.25">
      <c r="C111" s="51"/>
      <c r="E111" s="52"/>
      <c r="G111" s="47"/>
      <c r="H111" s="53"/>
      <c r="I111" s="48"/>
      <c r="J111" s="24"/>
      <c r="K111" s="94"/>
      <c r="L111" s="46"/>
      <c r="M111" s="82"/>
      <c r="N111" s="55"/>
      <c r="O111" s="55"/>
      <c r="P111" s="55"/>
      <c r="Q111" s="55"/>
      <c r="R111" s="49"/>
      <c r="S111" s="56"/>
      <c r="T111" s="99"/>
    </row>
    <row r="112" spans="3:20" s="50" customFormat="1" x14ac:dyDescent="0.25">
      <c r="C112" s="51"/>
      <c r="E112" s="52"/>
      <c r="G112" s="47"/>
      <c r="H112" s="53"/>
      <c r="I112" s="48"/>
      <c r="J112" s="24"/>
      <c r="K112" s="94"/>
      <c r="L112" s="46"/>
      <c r="M112" s="82"/>
      <c r="N112" s="55"/>
      <c r="O112" s="55"/>
      <c r="P112" s="55"/>
      <c r="Q112" s="55"/>
      <c r="R112" s="49"/>
      <c r="S112" s="56"/>
      <c r="T112" s="99"/>
    </row>
    <row r="113" spans="3:20" s="50" customFormat="1" x14ac:dyDescent="0.25">
      <c r="C113" s="51"/>
      <c r="E113" s="52"/>
      <c r="G113" s="47"/>
      <c r="H113" s="53"/>
      <c r="I113" s="48"/>
      <c r="J113" s="24"/>
      <c r="K113" s="94"/>
      <c r="L113" s="46"/>
      <c r="M113" s="82"/>
      <c r="N113" s="55"/>
      <c r="O113" s="55"/>
      <c r="P113" s="55"/>
      <c r="Q113" s="55"/>
      <c r="R113" s="49"/>
      <c r="S113" s="56"/>
      <c r="T113" s="99"/>
    </row>
    <row r="114" spans="3:20" s="50" customFormat="1" x14ac:dyDescent="0.25">
      <c r="C114" s="51"/>
      <c r="E114" s="52"/>
      <c r="G114" s="47"/>
      <c r="H114" s="53"/>
      <c r="I114" s="48"/>
      <c r="J114" s="24"/>
      <c r="K114" s="94"/>
      <c r="L114" s="46"/>
      <c r="M114" s="82"/>
      <c r="N114" s="55"/>
      <c r="O114" s="55"/>
      <c r="P114" s="55"/>
      <c r="Q114" s="55"/>
      <c r="R114" s="49"/>
      <c r="S114" s="56"/>
      <c r="T114" s="99"/>
    </row>
    <row r="115" spans="3:20" s="50" customFormat="1" x14ac:dyDescent="0.25">
      <c r="C115" s="51"/>
      <c r="E115" s="52"/>
      <c r="G115" s="47"/>
      <c r="H115" s="53"/>
      <c r="I115" s="48"/>
      <c r="J115" s="24"/>
      <c r="K115" s="94"/>
      <c r="L115" s="46"/>
      <c r="M115" s="82"/>
      <c r="N115" s="55"/>
      <c r="O115" s="55"/>
      <c r="P115" s="55"/>
      <c r="Q115" s="55"/>
      <c r="R115" s="49"/>
      <c r="S115" s="56"/>
      <c r="T115" s="99"/>
    </row>
    <row r="116" spans="3:20" s="50" customFormat="1" x14ac:dyDescent="0.25">
      <c r="C116" s="51"/>
      <c r="E116" s="52"/>
      <c r="G116" s="47"/>
      <c r="H116" s="53"/>
      <c r="I116" s="48"/>
      <c r="J116" s="24"/>
      <c r="K116" s="94"/>
      <c r="L116" s="46"/>
      <c r="M116" s="82"/>
      <c r="N116" s="55"/>
      <c r="O116" s="55"/>
      <c r="P116" s="55"/>
      <c r="Q116" s="55"/>
      <c r="R116" s="49"/>
      <c r="S116" s="56"/>
      <c r="T116" s="99"/>
    </row>
    <row r="117" spans="3:20" s="50" customFormat="1" x14ac:dyDescent="0.25">
      <c r="C117" s="51"/>
      <c r="E117" s="52"/>
      <c r="G117" s="47"/>
      <c r="H117" s="53"/>
      <c r="I117" s="48"/>
      <c r="J117" s="24"/>
      <c r="K117" s="94"/>
      <c r="L117" s="46"/>
      <c r="M117" s="82"/>
      <c r="N117" s="55"/>
      <c r="O117" s="55"/>
      <c r="P117" s="55"/>
      <c r="Q117" s="55"/>
      <c r="R117" s="49"/>
      <c r="S117" s="56"/>
      <c r="T117" s="99"/>
    </row>
    <row r="118" spans="3:20" s="50" customFormat="1" x14ac:dyDescent="0.25">
      <c r="C118" s="51"/>
      <c r="E118" s="52"/>
      <c r="G118" s="47"/>
      <c r="H118" s="53"/>
      <c r="I118" s="48"/>
      <c r="J118" s="24"/>
      <c r="K118" s="94"/>
      <c r="L118" s="46"/>
      <c r="M118" s="82"/>
      <c r="N118" s="55"/>
      <c r="O118" s="55"/>
      <c r="P118" s="55"/>
      <c r="Q118" s="55"/>
      <c r="R118" s="49"/>
      <c r="S118" s="56"/>
      <c r="T118" s="99"/>
    </row>
    <row r="119" spans="3:20" s="50" customFormat="1" x14ac:dyDescent="0.25">
      <c r="C119" s="51"/>
      <c r="E119" s="52"/>
      <c r="G119" s="47"/>
      <c r="H119" s="53"/>
      <c r="I119" s="48"/>
      <c r="J119" s="24"/>
      <c r="K119" s="94"/>
      <c r="L119" s="46"/>
      <c r="M119" s="82"/>
      <c r="N119" s="55"/>
      <c r="O119" s="55"/>
      <c r="P119" s="55"/>
      <c r="Q119" s="55"/>
      <c r="R119" s="49"/>
      <c r="S119" s="56"/>
      <c r="T119" s="99"/>
    </row>
    <row r="120" spans="3:20" s="50" customFormat="1" x14ac:dyDescent="0.25">
      <c r="C120" s="51"/>
      <c r="E120" s="52"/>
      <c r="G120" s="47"/>
      <c r="H120" s="53"/>
      <c r="I120" s="48"/>
      <c r="J120" s="24"/>
      <c r="K120" s="94"/>
      <c r="L120" s="46"/>
      <c r="M120" s="82"/>
      <c r="N120" s="55"/>
      <c r="O120" s="55"/>
      <c r="P120" s="55"/>
      <c r="Q120" s="55"/>
      <c r="R120" s="49"/>
      <c r="S120" s="56"/>
      <c r="T120" s="99"/>
    </row>
    <row r="121" spans="3:20" s="50" customFormat="1" x14ac:dyDescent="0.25">
      <c r="C121" s="51"/>
      <c r="E121" s="52"/>
      <c r="G121" s="47"/>
      <c r="H121" s="53"/>
      <c r="I121" s="48"/>
      <c r="J121" s="24"/>
      <c r="K121" s="94"/>
      <c r="L121" s="46"/>
      <c r="M121" s="82"/>
      <c r="N121" s="55"/>
      <c r="O121" s="55"/>
      <c r="P121" s="55"/>
      <c r="Q121" s="55"/>
      <c r="R121" s="49"/>
      <c r="S121" s="56"/>
      <c r="T121" s="99"/>
    </row>
    <row r="122" spans="3:20" s="50" customFormat="1" x14ac:dyDescent="0.25">
      <c r="C122" s="51"/>
      <c r="E122" s="52"/>
      <c r="G122" s="47"/>
      <c r="H122" s="53"/>
      <c r="I122" s="48"/>
      <c r="J122" s="24"/>
      <c r="K122" s="94"/>
      <c r="L122" s="46"/>
      <c r="M122" s="82"/>
      <c r="N122" s="55"/>
      <c r="O122" s="55"/>
      <c r="P122" s="55"/>
      <c r="Q122" s="55"/>
      <c r="R122" s="49"/>
      <c r="S122" s="56"/>
      <c r="T122" s="99"/>
    </row>
    <row r="123" spans="3:20" s="50" customFormat="1" x14ac:dyDescent="0.25">
      <c r="C123" s="51"/>
      <c r="E123" s="52"/>
      <c r="G123" s="47"/>
      <c r="H123" s="53"/>
      <c r="I123" s="48"/>
      <c r="J123" s="24"/>
      <c r="K123" s="94"/>
      <c r="L123" s="46"/>
      <c r="M123" s="82"/>
      <c r="N123" s="55"/>
      <c r="O123" s="55"/>
      <c r="P123" s="55"/>
      <c r="Q123" s="55"/>
      <c r="R123" s="49"/>
      <c r="S123" s="56"/>
      <c r="T123" s="99"/>
    </row>
    <row r="124" spans="3:20" s="50" customFormat="1" x14ac:dyDescent="0.25">
      <c r="C124" s="51"/>
      <c r="E124" s="52"/>
      <c r="G124" s="47"/>
      <c r="H124" s="53"/>
      <c r="I124" s="48"/>
      <c r="J124" s="24"/>
      <c r="K124" s="94"/>
      <c r="L124" s="46"/>
      <c r="M124" s="82"/>
      <c r="N124" s="55"/>
      <c r="O124" s="55"/>
      <c r="P124" s="55"/>
      <c r="Q124" s="55"/>
      <c r="R124" s="49"/>
      <c r="S124" s="56"/>
      <c r="T124" s="99"/>
    </row>
    <row r="125" spans="3:20" s="50" customFormat="1" x14ac:dyDescent="0.25">
      <c r="C125" s="51"/>
      <c r="E125" s="52"/>
      <c r="G125" s="47"/>
      <c r="H125" s="53"/>
      <c r="I125" s="48"/>
      <c r="J125" s="24"/>
      <c r="K125" s="94"/>
      <c r="L125" s="46"/>
      <c r="M125" s="82"/>
      <c r="N125" s="55"/>
      <c r="O125" s="55"/>
      <c r="P125" s="55"/>
      <c r="Q125" s="55"/>
      <c r="R125" s="49"/>
      <c r="S125" s="56"/>
      <c r="T125" s="99"/>
    </row>
    <row r="126" spans="3:20" s="50" customFormat="1" x14ac:dyDescent="0.25">
      <c r="C126" s="51"/>
      <c r="E126" s="52"/>
      <c r="G126" s="47"/>
      <c r="H126" s="53"/>
      <c r="I126" s="48"/>
      <c r="J126" s="24"/>
      <c r="K126" s="94"/>
      <c r="L126" s="46"/>
      <c r="M126" s="82"/>
      <c r="N126" s="55"/>
      <c r="O126" s="55"/>
      <c r="P126" s="55"/>
      <c r="Q126" s="55"/>
      <c r="R126" s="49"/>
      <c r="S126" s="56"/>
      <c r="T126" s="99"/>
    </row>
    <row r="127" spans="3:20" s="50" customFormat="1" x14ac:dyDescent="0.25">
      <c r="C127" s="51"/>
      <c r="E127" s="52"/>
      <c r="G127" s="47"/>
      <c r="H127" s="53"/>
      <c r="I127" s="48"/>
      <c r="J127" s="24"/>
      <c r="K127" s="94"/>
      <c r="L127" s="46"/>
      <c r="M127" s="82"/>
      <c r="N127" s="55"/>
      <c r="O127" s="55"/>
      <c r="P127" s="55"/>
      <c r="Q127" s="55"/>
      <c r="R127" s="49"/>
      <c r="S127" s="56"/>
      <c r="T127" s="99"/>
    </row>
    <row r="128" spans="3:20" s="50" customFormat="1" x14ac:dyDescent="0.25">
      <c r="C128" s="51"/>
      <c r="E128" s="52"/>
      <c r="G128" s="47"/>
      <c r="H128" s="53"/>
      <c r="I128" s="48"/>
      <c r="J128" s="24"/>
      <c r="K128" s="94"/>
      <c r="L128" s="46"/>
      <c r="M128" s="82"/>
      <c r="N128" s="55"/>
      <c r="O128" s="55"/>
      <c r="P128" s="55"/>
      <c r="Q128" s="55"/>
      <c r="R128" s="49"/>
      <c r="S128" s="56"/>
      <c r="T128" s="99"/>
    </row>
    <row r="129" spans="3:20" s="50" customFormat="1" x14ac:dyDescent="0.25">
      <c r="C129" s="51"/>
      <c r="E129" s="52"/>
      <c r="G129" s="47"/>
      <c r="H129" s="53"/>
      <c r="I129" s="48"/>
      <c r="J129" s="24"/>
      <c r="K129" s="94"/>
      <c r="L129" s="46"/>
      <c r="M129" s="82"/>
      <c r="N129" s="55"/>
      <c r="O129" s="55"/>
      <c r="P129" s="55"/>
      <c r="Q129" s="55"/>
      <c r="R129" s="49"/>
      <c r="S129" s="56"/>
      <c r="T129" s="99"/>
    </row>
    <row r="130" spans="3:20" s="50" customFormat="1" x14ac:dyDescent="0.25">
      <c r="C130" s="51"/>
      <c r="E130" s="52"/>
      <c r="G130" s="47"/>
      <c r="H130" s="53"/>
      <c r="I130" s="48"/>
      <c r="J130" s="24"/>
      <c r="K130" s="94"/>
      <c r="L130" s="46"/>
      <c r="M130" s="82"/>
      <c r="N130" s="55"/>
      <c r="O130" s="55"/>
      <c r="P130" s="55"/>
      <c r="Q130" s="55"/>
      <c r="R130" s="49"/>
      <c r="S130" s="56"/>
      <c r="T130" s="99"/>
    </row>
    <row r="131" spans="3:20" s="50" customFormat="1" x14ac:dyDescent="0.25">
      <c r="C131" s="51"/>
      <c r="E131" s="52"/>
      <c r="G131" s="47"/>
      <c r="H131" s="53"/>
      <c r="I131" s="48"/>
      <c r="J131" s="24"/>
      <c r="K131" s="94"/>
      <c r="L131" s="46"/>
      <c r="M131" s="82"/>
      <c r="N131" s="55"/>
      <c r="O131" s="55"/>
      <c r="P131" s="55"/>
      <c r="Q131" s="55"/>
      <c r="R131" s="49"/>
      <c r="S131" s="56"/>
      <c r="T131" s="99"/>
    </row>
    <row r="132" spans="3:20" s="50" customFormat="1" x14ac:dyDescent="0.25">
      <c r="C132" s="51"/>
      <c r="E132" s="52"/>
      <c r="G132" s="47"/>
      <c r="H132" s="53"/>
      <c r="I132" s="48"/>
      <c r="J132" s="24"/>
      <c r="K132" s="94"/>
      <c r="L132" s="46"/>
      <c r="M132" s="82"/>
      <c r="N132" s="55"/>
      <c r="O132" s="55"/>
      <c r="P132" s="55"/>
      <c r="Q132" s="55"/>
      <c r="R132" s="49"/>
      <c r="S132" s="56"/>
      <c r="T132" s="99"/>
    </row>
    <row r="133" spans="3:20" s="50" customFormat="1" x14ac:dyDescent="0.25">
      <c r="C133" s="51"/>
      <c r="E133" s="52"/>
      <c r="G133" s="47"/>
      <c r="H133" s="53"/>
      <c r="I133" s="48"/>
      <c r="J133" s="24"/>
      <c r="K133" s="94"/>
      <c r="L133" s="46"/>
      <c r="M133" s="82"/>
      <c r="N133" s="55"/>
      <c r="O133" s="55"/>
      <c r="P133" s="55"/>
      <c r="Q133" s="55"/>
      <c r="R133" s="49"/>
      <c r="S133" s="56"/>
      <c r="T133" s="99"/>
    </row>
    <row r="134" spans="3:20" s="50" customFormat="1" x14ac:dyDescent="0.25">
      <c r="C134" s="51"/>
      <c r="E134" s="52"/>
      <c r="G134" s="47"/>
      <c r="H134" s="53"/>
      <c r="I134" s="48"/>
      <c r="J134" s="24"/>
      <c r="K134" s="94"/>
      <c r="L134" s="46"/>
      <c r="M134" s="82"/>
      <c r="N134" s="55"/>
      <c r="O134" s="55"/>
      <c r="P134" s="55"/>
      <c r="Q134" s="55"/>
      <c r="R134" s="49"/>
      <c r="S134" s="56"/>
      <c r="T134" s="99"/>
    </row>
    <row r="135" spans="3:20" s="50" customFormat="1" x14ac:dyDescent="0.25">
      <c r="C135" s="51"/>
      <c r="E135" s="52"/>
      <c r="G135" s="47"/>
      <c r="H135" s="53"/>
      <c r="I135" s="48"/>
      <c r="J135" s="24"/>
      <c r="K135" s="94"/>
      <c r="L135" s="46"/>
      <c r="M135" s="82"/>
      <c r="N135" s="55"/>
      <c r="O135" s="55"/>
      <c r="P135" s="55"/>
      <c r="Q135" s="55"/>
      <c r="R135" s="49"/>
      <c r="S135" s="56"/>
      <c r="T135" s="99"/>
    </row>
    <row r="136" spans="3:20" s="50" customFormat="1" x14ac:dyDescent="0.25">
      <c r="C136" s="51"/>
      <c r="E136" s="52"/>
      <c r="G136" s="47"/>
      <c r="H136" s="53"/>
      <c r="I136" s="48"/>
      <c r="J136" s="24"/>
      <c r="K136" s="94"/>
      <c r="L136" s="46"/>
      <c r="M136" s="82"/>
      <c r="N136" s="55"/>
      <c r="O136" s="55"/>
      <c r="P136" s="55"/>
      <c r="Q136" s="55"/>
      <c r="R136" s="49"/>
      <c r="S136" s="56"/>
      <c r="T136" s="99"/>
    </row>
    <row r="137" spans="3:20" s="50" customFormat="1" x14ac:dyDescent="0.25">
      <c r="C137" s="51"/>
      <c r="E137" s="52"/>
      <c r="G137" s="47"/>
      <c r="H137" s="53"/>
      <c r="I137" s="48"/>
      <c r="J137" s="24"/>
      <c r="K137" s="94"/>
      <c r="L137" s="46"/>
      <c r="M137" s="82"/>
      <c r="N137" s="55"/>
      <c r="O137" s="55"/>
      <c r="P137" s="55"/>
      <c r="Q137" s="55"/>
      <c r="R137" s="49"/>
      <c r="S137" s="56"/>
      <c r="T137" s="99"/>
    </row>
    <row r="138" spans="3:20" s="50" customFormat="1" x14ac:dyDescent="0.25">
      <c r="C138" s="51"/>
      <c r="E138" s="52"/>
      <c r="G138" s="47"/>
      <c r="H138" s="53"/>
      <c r="I138" s="48"/>
      <c r="J138" s="24"/>
      <c r="K138" s="94"/>
      <c r="L138" s="46"/>
      <c r="M138" s="82"/>
      <c r="N138" s="55"/>
      <c r="O138" s="55"/>
      <c r="P138" s="55"/>
      <c r="Q138" s="55"/>
      <c r="R138" s="49"/>
      <c r="S138" s="56"/>
      <c r="T138" s="99"/>
    </row>
    <row r="139" spans="3:20" s="50" customFormat="1" x14ac:dyDescent="0.25">
      <c r="C139" s="51"/>
      <c r="E139" s="52"/>
      <c r="G139" s="47"/>
      <c r="H139" s="53"/>
      <c r="I139" s="48"/>
      <c r="J139" s="24"/>
      <c r="K139" s="94"/>
      <c r="L139" s="46"/>
      <c r="M139" s="82"/>
      <c r="N139" s="55"/>
      <c r="O139" s="55"/>
      <c r="P139" s="55"/>
      <c r="Q139" s="55"/>
      <c r="R139" s="49"/>
      <c r="S139" s="56"/>
      <c r="T139" s="99"/>
    </row>
    <row r="140" spans="3:20" s="50" customFormat="1" x14ac:dyDescent="0.25">
      <c r="C140" s="51"/>
      <c r="E140" s="52"/>
      <c r="G140" s="47"/>
      <c r="H140" s="53"/>
      <c r="I140" s="48"/>
      <c r="J140" s="24"/>
      <c r="K140" s="94"/>
      <c r="L140" s="46"/>
      <c r="M140" s="82"/>
      <c r="N140" s="55"/>
      <c r="O140" s="55"/>
      <c r="P140" s="55"/>
      <c r="Q140" s="55"/>
      <c r="R140" s="49"/>
      <c r="S140" s="56"/>
      <c r="T140" s="99"/>
    </row>
    <row r="141" spans="3:20" s="50" customFormat="1" x14ac:dyDescent="0.25">
      <c r="C141" s="51"/>
      <c r="E141" s="52"/>
      <c r="G141" s="47"/>
      <c r="H141" s="53"/>
      <c r="I141" s="48"/>
      <c r="J141" s="24"/>
      <c r="K141" s="94"/>
      <c r="L141" s="46"/>
      <c r="M141" s="82"/>
      <c r="N141" s="55"/>
      <c r="O141" s="55"/>
      <c r="P141" s="55"/>
      <c r="Q141" s="55"/>
      <c r="R141" s="49"/>
      <c r="S141" s="56"/>
      <c r="T141" s="99"/>
    </row>
    <row r="142" spans="3:20" s="50" customFormat="1" x14ac:dyDescent="0.25">
      <c r="C142" s="51"/>
      <c r="E142" s="52"/>
      <c r="G142" s="47"/>
      <c r="H142" s="53"/>
      <c r="I142" s="48"/>
      <c r="J142" s="24"/>
      <c r="K142" s="94"/>
      <c r="L142" s="46"/>
      <c r="M142" s="82"/>
      <c r="N142" s="55"/>
      <c r="O142" s="55"/>
      <c r="P142" s="55"/>
      <c r="Q142" s="55"/>
      <c r="R142" s="49"/>
      <c r="S142" s="56"/>
      <c r="T142" s="99"/>
    </row>
    <row r="143" spans="3:20" s="50" customFormat="1" x14ac:dyDescent="0.25">
      <c r="C143" s="51"/>
      <c r="E143" s="52"/>
      <c r="G143" s="47"/>
      <c r="H143" s="53"/>
      <c r="I143" s="48"/>
      <c r="J143" s="24"/>
      <c r="K143" s="94"/>
      <c r="L143" s="46"/>
      <c r="M143" s="82"/>
      <c r="N143" s="55"/>
      <c r="O143" s="55"/>
      <c r="P143" s="55"/>
      <c r="Q143" s="55"/>
      <c r="R143" s="49"/>
      <c r="S143" s="56"/>
      <c r="T143" s="99"/>
    </row>
    <row r="144" spans="3:20" s="50" customFormat="1" x14ac:dyDescent="0.25">
      <c r="C144" s="51"/>
      <c r="E144" s="52"/>
      <c r="G144" s="47"/>
      <c r="H144" s="53"/>
      <c r="I144" s="48"/>
      <c r="J144" s="24"/>
      <c r="K144" s="94"/>
      <c r="L144" s="46"/>
      <c r="M144" s="82"/>
      <c r="N144" s="55"/>
      <c r="O144" s="55"/>
      <c r="P144" s="55"/>
      <c r="Q144" s="55"/>
      <c r="R144" s="49"/>
      <c r="S144" s="56"/>
      <c r="T144" s="99"/>
    </row>
    <row r="145" spans="1:20" s="50" customFormat="1" x14ac:dyDescent="0.25">
      <c r="C145" s="51"/>
      <c r="E145" s="52"/>
      <c r="G145" s="47"/>
      <c r="H145" s="53"/>
      <c r="I145" s="48"/>
      <c r="J145" s="24"/>
      <c r="K145" s="94"/>
      <c r="L145" s="46"/>
      <c r="M145" s="82"/>
      <c r="N145" s="55"/>
      <c r="O145" s="55"/>
      <c r="P145" s="55"/>
      <c r="Q145" s="55"/>
      <c r="R145" s="49"/>
      <c r="S145" s="56"/>
      <c r="T145" s="99"/>
    </row>
    <row r="146" spans="1:20" s="50" customFormat="1" x14ac:dyDescent="0.25">
      <c r="C146" s="51"/>
      <c r="E146" s="52"/>
      <c r="G146" s="47"/>
      <c r="H146" s="53"/>
      <c r="I146" s="48"/>
      <c r="J146" s="24"/>
      <c r="K146" s="94"/>
      <c r="L146" s="46"/>
      <c r="M146" s="82"/>
      <c r="N146" s="55"/>
      <c r="O146" s="55"/>
      <c r="P146" s="55"/>
      <c r="Q146" s="55"/>
      <c r="R146" s="49"/>
      <c r="S146" s="56"/>
      <c r="T146" s="99"/>
    </row>
    <row r="147" spans="1:20" s="50" customFormat="1" x14ac:dyDescent="0.25">
      <c r="C147" s="51"/>
      <c r="E147" s="52"/>
      <c r="G147" s="47"/>
      <c r="H147" s="53"/>
      <c r="I147" s="48"/>
      <c r="J147" s="24"/>
      <c r="K147" s="94"/>
      <c r="L147" s="46"/>
      <c r="M147" s="82"/>
      <c r="N147" s="55"/>
      <c r="O147" s="55"/>
      <c r="P147" s="55"/>
      <c r="Q147" s="55"/>
      <c r="R147" s="49"/>
      <c r="S147" s="56"/>
      <c r="T147" s="99"/>
    </row>
    <row r="148" spans="1:20" s="50" customFormat="1" x14ac:dyDescent="0.25">
      <c r="C148" s="51"/>
      <c r="E148" s="52"/>
      <c r="G148" s="47"/>
      <c r="H148" s="53"/>
      <c r="I148" s="48"/>
      <c r="J148" s="24"/>
      <c r="K148" s="94"/>
      <c r="L148" s="46"/>
      <c r="M148" s="82"/>
      <c r="N148" s="55"/>
      <c r="O148" s="55"/>
      <c r="P148" s="55"/>
      <c r="Q148" s="55"/>
      <c r="R148" s="49"/>
      <c r="S148" s="56"/>
      <c r="T148" s="99"/>
    </row>
    <row r="149" spans="1:20" s="50" customFormat="1" x14ac:dyDescent="0.25">
      <c r="C149" s="51"/>
      <c r="E149" s="52"/>
      <c r="G149" s="47"/>
      <c r="H149" s="53"/>
      <c r="I149" s="48"/>
      <c r="J149" s="24"/>
      <c r="K149" s="94"/>
      <c r="L149" s="46"/>
      <c r="M149" s="82"/>
      <c r="N149" s="55"/>
      <c r="O149" s="55"/>
      <c r="P149" s="55"/>
      <c r="Q149" s="55"/>
      <c r="R149" s="49"/>
      <c r="S149" s="56"/>
      <c r="T149" s="99"/>
    </row>
    <row r="150" spans="1:20" s="50" customFormat="1" x14ac:dyDescent="0.25">
      <c r="C150" s="51"/>
      <c r="E150" s="52"/>
      <c r="G150" s="47"/>
      <c r="H150" s="53"/>
      <c r="I150" s="48"/>
      <c r="J150" s="24"/>
      <c r="K150" s="94"/>
      <c r="L150" s="46"/>
      <c r="M150" s="82"/>
      <c r="N150" s="55"/>
      <c r="O150" s="55"/>
      <c r="P150" s="55"/>
      <c r="Q150" s="55"/>
      <c r="R150" s="49"/>
      <c r="S150" s="56"/>
      <c r="T150" s="54"/>
    </row>
    <row r="156" spans="1:20" s="21" customFormat="1" x14ac:dyDescent="0.25">
      <c r="A156" s="1"/>
      <c r="B156" s="1"/>
      <c r="C156" s="1"/>
      <c r="D156" s="1"/>
      <c r="E156" s="25"/>
      <c r="F156" s="1"/>
      <c r="G156" s="26"/>
      <c r="H156" s="27"/>
      <c r="I156" s="26"/>
      <c r="J156" s="25"/>
      <c r="K156" s="91"/>
      <c r="M156" s="85"/>
      <c r="N156" s="1"/>
      <c r="O156" s="1"/>
      <c r="P156" s="1"/>
      <c r="Q156" s="1"/>
      <c r="R156" s="1"/>
      <c r="S156" s="28"/>
    </row>
    <row r="157" spans="1:20" s="21" customFormat="1" x14ac:dyDescent="0.25">
      <c r="A157" s="1"/>
      <c r="B157" s="1"/>
      <c r="C157" s="1"/>
      <c r="D157" s="1"/>
      <c r="E157" s="25"/>
      <c r="F157" s="1"/>
      <c r="G157" s="26"/>
      <c r="H157" s="27"/>
      <c r="I157" s="26"/>
      <c r="J157" s="25"/>
      <c r="K157" s="91"/>
      <c r="M157" s="85"/>
      <c r="N157" s="1"/>
      <c r="O157" s="1"/>
      <c r="P157" s="1"/>
      <c r="Q157" s="1"/>
      <c r="R157" s="1"/>
      <c r="S157" s="28"/>
    </row>
    <row r="172" spans="1:19" s="21" customFormat="1" x14ac:dyDescent="0.25">
      <c r="A172" s="1"/>
      <c r="B172" s="1"/>
      <c r="C172" s="1"/>
      <c r="D172" s="1"/>
      <c r="E172" s="25"/>
      <c r="F172" s="1"/>
      <c r="G172" s="26"/>
      <c r="H172" s="27"/>
      <c r="I172" s="26"/>
      <c r="J172" s="25"/>
      <c r="K172" s="91"/>
      <c r="M172" s="85"/>
      <c r="N172" s="1"/>
      <c r="O172" s="1"/>
      <c r="P172" s="1"/>
      <c r="Q172" s="1"/>
      <c r="R172" s="1"/>
      <c r="S172" s="28"/>
    </row>
  </sheetData>
  <autoFilter ref="A2:U65"/>
  <phoneticPr fontId="5" type="noConversion"/>
  <dataValidations count="2">
    <dataValidation type="list" allowBlank="1" showInputMessage="1" showErrorMessage="1" sqref="G50:G54 G56:G59 G61 G4:G48 G62:G150">
      <formula1>#REF!</formula1>
    </dataValidation>
    <dataValidation type="list" allowBlank="1" showInputMessage="1" showErrorMessage="1" sqref="G60 G55 G49 I4:I61 I62:I150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35" orientation="landscape" r:id="rId1"/>
  <ignoredErrors>
    <ignoredError sqref="P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dac affidamenti diretti</vt:lpstr>
      <vt:lpstr>'dac affidamenti diretti'!_Hlk506453494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Tomasi</dc:creator>
  <cp:lastModifiedBy>paola.dominoni</cp:lastModifiedBy>
  <cp:lastPrinted>2019-01-15T09:42:11Z</cp:lastPrinted>
  <dcterms:created xsi:type="dcterms:W3CDTF">2017-12-05T13:19:57Z</dcterms:created>
  <dcterms:modified xsi:type="dcterms:W3CDTF">2022-12-23T14:47:23Z</dcterms:modified>
</cp:coreProperties>
</file>